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яЗАКУПКИ\223 -ФЗ\!Договора ЕП свыше 100 тыс.руб\2022\Ноябрь\Стройка\"/>
    </mc:Choice>
  </mc:AlternateContent>
  <bookViews>
    <workbookView xWindow="360" yWindow="60" windowWidth="21015" windowHeight="8955"/>
  </bookViews>
  <sheets>
    <sheet name="Свод" sheetId="94" r:id="rId1"/>
    <sheet name="Вын.пр." sheetId="71" r:id="rId2"/>
    <sheet name="Тех" sheetId="95" r:id="rId3"/>
    <sheet name="Земля" sheetId="96" r:id="rId4"/>
    <sheet name="ННБ" sheetId="104" r:id="rId5"/>
    <sheet name="Сеть Г3" sheetId="105" r:id="rId6"/>
    <sheet name="Огр1х1" sheetId="99" r:id="rId7"/>
    <sheet name="Огр1,5х1,5" sheetId="100" r:id="rId8"/>
    <sheet name="Врезка" sheetId="102" r:id="rId9"/>
    <sheet name="Изм" sheetId="101" r:id="rId10"/>
    <sheet name="Переб" sheetId="69" r:id="rId11"/>
    <sheet name="Команд" sheetId="70" r:id="rId12"/>
  </sheets>
  <externalReferences>
    <externalReference r:id="rId13"/>
    <externalReference r:id="rId14"/>
    <externalReference r:id="rId15"/>
  </externalReferences>
  <definedNames>
    <definedName name="a23_С_Заголовок_pre_rep" localSheetId="8">[1]ПНР!#REF!</definedName>
    <definedName name="a23_С_Заголовок_pre_rep" localSheetId="1">[1]ПНР!#REF!</definedName>
    <definedName name="a23_С_Заголовок_pre_rep">[1]ПНР!#REF!</definedName>
    <definedName name="Print_Area" localSheetId="8">Врезка!$A$1:$O$111</definedName>
    <definedName name="Print_Area" localSheetId="0">Свод!$A$1:$H$55</definedName>
    <definedName name="Print_Titles" localSheetId="3">Земля!$41:$41</definedName>
    <definedName name="Print_Titles" localSheetId="9">Изм!$41:$41</definedName>
    <definedName name="Print_Titles" localSheetId="7">'Огр1,5х1,5'!$41:$41</definedName>
    <definedName name="Print_Titles" localSheetId="6">Огр1х1!$41:$41</definedName>
    <definedName name="Print_Titles" localSheetId="0">Свод!$14:$14</definedName>
    <definedName name="Print_Titles" localSheetId="2">Тех!$41:$41</definedName>
    <definedName name="T" localSheetId="8">#REF!</definedName>
    <definedName name="T">#REF!</definedName>
    <definedName name="ддд" localSheetId="8">[1]ПНР!#REF!</definedName>
    <definedName name="ддд" localSheetId="1">[1]ПНР!#REF!</definedName>
    <definedName name="ддд">[1]ПНР!#REF!</definedName>
    <definedName name="Итого_ЗПМ_в_базисных_ценах" localSheetId="8">'[2]Переменные и константы'!#REF!</definedName>
    <definedName name="Итого_ЗПМ_в_базисных_ценах">'[2]Переменные и константы'!#REF!</definedName>
    <definedName name="Итого_ЗПМ_в_базисных_ценах_с_учетом_к_тов" localSheetId="8">'[2]Переменные и константы'!#REF!</definedName>
    <definedName name="Итого_ЗПМ_в_базисных_ценах_с_учетом_к_тов" localSheetId="1">'[2]Переменные и константы'!#REF!</definedName>
    <definedName name="Итого_ЗПМ_в_базисных_ценах_с_учетом_к_тов">'[2]Переменные и константы'!#REF!</definedName>
    <definedName name="Итого_материалы_в_базисных_ценах" localSheetId="8">'[2]Переменные и константы'!#REF!</definedName>
    <definedName name="Итого_материалы_в_базисных_ценах" localSheetId="1">'[2]Переменные и константы'!#REF!</definedName>
    <definedName name="Итого_материалы_в_базисных_ценах">'[2]Переменные и константы'!#REF!</definedName>
    <definedName name="Итого_материалы_в_базисных_ценах_с_учетом_к_тов" localSheetId="8">'[2]Переменные и константы'!#REF!</definedName>
    <definedName name="Итого_материалы_в_базисных_ценах_с_учетом_к_тов" localSheetId="1">'[2]Переменные и константы'!#REF!</definedName>
    <definedName name="Итого_материалы_в_базисных_ценах_с_учетом_к_тов">'[2]Переменные и константы'!#REF!</definedName>
    <definedName name="Итого_машины_и_механизмы_в_базисных_ценах" localSheetId="8">'[2]Переменные и константы'!#REF!</definedName>
    <definedName name="Итого_машины_и_механизмы_в_базисных_ценах" localSheetId="1">'[2]Переменные и константы'!#REF!</definedName>
    <definedName name="Итого_машины_и_механизмы_в_базисных_ценах">'[2]Переменные и константы'!#REF!</definedName>
    <definedName name="Итого_НР_в_базисных_ценах" localSheetId="8">'[2]Переменные и константы'!#REF!</definedName>
    <definedName name="Итого_НР_в_базисных_ценах">'[2]Переменные и константы'!#REF!</definedName>
    <definedName name="Итого_НР_по_акту_в_базисных_ценах" localSheetId="8">'[2]Переменные и константы'!#REF!</definedName>
    <definedName name="Итого_НР_по_акту_в_базисных_ценах">'[2]Переменные и константы'!#REF!</definedName>
    <definedName name="Итого_ОЗП_в_базисных_ценах" localSheetId="8">'[2]Переменные и константы'!#REF!</definedName>
    <definedName name="Итого_ОЗП_в_базисных_ценах">'[2]Переменные и константы'!#REF!</definedName>
    <definedName name="Итого_ОЗП_в_базисных_ценах_с_учетом_к_тов" localSheetId="8">'[2]Переменные и константы'!#REF!</definedName>
    <definedName name="Итого_ОЗП_в_базисных_ценах_с_учетом_к_тов">'[2]Переменные и константы'!#REF!</definedName>
    <definedName name="Итого_ПЗ_в_базисных_ценах_с_учетом_к_тов" localSheetId="8">'[2]Переменные и константы'!#REF!</definedName>
    <definedName name="Итого_ПЗ_в_базисных_ценах_с_учетом_к_тов">'[2]Переменные и константы'!#REF!</definedName>
    <definedName name="Итого_СП_в_базисных_ценах" localSheetId="8">'[2]Переменные и константы'!#REF!</definedName>
    <definedName name="Итого_СП_в_базисных_ценах">'[2]Переменные и константы'!#REF!</definedName>
    <definedName name="Итого_СП_по_акту_в_базисных_ценах" localSheetId="8">'[2]Переменные и константы'!#REF!</definedName>
    <definedName name="Итого_СП_по_акту_в_базисных_ценах">'[2]Переменные и константы'!#REF!</definedName>
    <definedName name="Итого_ФОТ_в_базисных_ценах" localSheetId="8">'[2]Переменные и константы'!#REF!</definedName>
    <definedName name="Итого_ФОТ_в_базисных_ценах">'[2]Переменные и константы'!#REF!</definedName>
    <definedName name="Итого_ЭММ_в_базисных_ценах_с_учетом_к_тов" localSheetId="8">'[2]Переменные и константы'!#REF!</definedName>
    <definedName name="Итого_ЭММ_в_базисных_ценах_с_учетом_к_тов">'[2]Переменные и константы'!#REF!</definedName>
    <definedName name="Норм_трудоемкость_механизаторов_по_смете_с_учетом_к_тов" localSheetId="8">'[2]Переменные и константы'!#REF!</definedName>
    <definedName name="Норм_трудоемкость_механизаторов_по_смете_с_учетом_к_тов">'[2]Переменные и константы'!#REF!</definedName>
    <definedName name="Норм_трудоемкость_осн_рабочих_по_смете_с_учетом_к_тов" localSheetId="8">'[2]Переменные и константы'!#REF!</definedName>
    <definedName name="Норм_трудоемкость_осн_рабочих_по_смете_с_учетом_к_тов">'[2]Переменные и константы'!#REF!</definedName>
    <definedName name="Нормативная_трудоемкость_механизаторов_по_смете" localSheetId="8">'[2]Переменные и константы'!#REF!</definedName>
    <definedName name="Нормативная_трудоемкость_механизаторов_по_смете">'[2]Переменные и константы'!#REF!</definedName>
    <definedName name="Нормативная_трудоемкость_основных_рабочих_по_смете" localSheetId="8">'[2]Переменные и константы'!#REF!</definedName>
    <definedName name="Нормативная_трудоемкость_основных_рабочих_по_смете">'[2]Переменные и константы'!#REF!</definedName>
    <definedName name="Районный_к_т_к_ЗП" localSheetId="8">'[2]Переменные и константы'!#REF!</definedName>
    <definedName name="Районный_к_т_к_ЗП">'[2]Переменные и константы'!#REF!</definedName>
    <definedName name="Районный_к_т_к_ЗП_по_ресурсному_расчету" localSheetId="8">'[2]Переменные и константы'!#REF!</definedName>
    <definedName name="Районный_к_т_к_ЗП_по_ресурсному_расчету" localSheetId="1">'[2]Переменные и константы'!#REF!</definedName>
    <definedName name="Районный_к_т_к_ЗП_по_ресурсному_расчету">'[2]Переменные и константы'!#REF!</definedName>
  </definedNames>
  <calcPr calcId="152511"/>
</workbook>
</file>

<file path=xl/calcChain.xml><?xml version="1.0" encoding="utf-8"?>
<calcChain xmlns="http://schemas.openxmlformats.org/spreadsheetml/2006/main">
  <c r="E24" i="94" l="1"/>
  <c r="D24" i="94"/>
  <c r="D23" i="94" l="1"/>
  <c r="E8" i="70" l="1"/>
  <c r="E7" i="70"/>
  <c r="E6" i="70"/>
  <c r="F28" i="94" l="1"/>
  <c r="G28" i="94"/>
  <c r="D26" i="94"/>
  <c r="I10" i="102" l="1"/>
  <c r="I19" i="102" s="1"/>
  <c r="I20" i="102" s="1"/>
  <c r="O6" i="102" s="1"/>
  <c r="I11" i="102"/>
  <c r="I12" i="102"/>
  <c r="I13" i="102"/>
  <c r="I14" i="102"/>
  <c r="I15" i="102"/>
  <c r="I16" i="102"/>
  <c r="I17" i="102"/>
  <c r="I18" i="102"/>
  <c r="F29" i="102"/>
  <c r="F31" i="102" s="1"/>
  <c r="F32" i="102" s="1"/>
  <c r="F30" i="102"/>
  <c r="I36" i="102"/>
  <c r="H31" i="102" s="1"/>
  <c r="H45" i="102"/>
  <c r="E46" i="102"/>
  <c r="H46" i="102" s="1"/>
  <c r="K50" i="102"/>
  <c r="K54" i="102"/>
  <c r="A89" i="102"/>
  <c r="G39" i="94"/>
  <c r="E44" i="102" l="1"/>
  <c r="H44" i="102" s="1"/>
  <c r="I31" i="102"/>
  <c r="I32" i="102" s="1"/>
  <c r="H94" i="102"/>
  <c r="H47" i="102"/>
  <c r="O41" i="102" s="1"/>
  <c r="H96" i="102" s="1"/>
  <c r="O54" i="102"/>
  <c r="H98" i="102" s="1"/>
  <c r="O50" i="102"/>
  <c r="H97" i="102" s="1"/>
  <c r="O23" i="102"/>
  <c r="H95" i="102" s="1"/>
  <c r="H26" i="94"/>
  <c r="D25" i="94"/>
  <c r="H25" i="94" s="1"/>
  <c r="E28" i="94"/>
  <c r="H23" i="94"/>
  <c r="D22" i="94"/>
  <c r="E19" i="69"/>
  <c r="D18" i="94"/>
  <c r="A3" i="70"/>
  <c r="A3" i="69"/>
  <c r="C4" i="71"/>
  <c r="H17" i="94"/>
  <c r="A17" i="94"/>
  <c r="A18" i="94" s="1"/>
  <c r="O57" i="102" l="1"/>
  <c r="H99" i="102"/>
  <c r="H100" i="102" s="1"/>
  <c r="D27" i="94" s="1"/>
  <c r="H27" i="94" s="1"/>
  <c r="H24" i="94"/>
  <c r="D28" i="94" l="1"/>
  <c r="H101" i="102"/>
  <c r="H102" i="102" s="1"/>
  <c r="H39" i="94"/>
  <c r="B14" i="94"/>
  <c r="C14" i="94" s="1"/>
  <c r="D14" i="94" s="1"/>
  <c r="E14" i="94" s="1"/>
  <c r="F14" i="94" s="1"/>
  <c r="G14" i="94" s="1"/>
  <c r="H14" i="94" s="1"/>
  <c r="E19" i="94"/>
  <c r="F19" i="94"/>
  <c r="A22" i="94"/>
  <c r="D42" i="94"/>
  <c r="E42" i="94"/>
  <c r="F42" i="94"/>
  <c r="A23" i="94" l="1"/>
  <c r="A24" i="94" s="1"/>
  <c r="A25" i="94" s="1"/>
  <c r="A26" i="94" s="1"/>
  <c r="E29" i="94"/>
  <c r="E37" i="94" s="1"/>
  <c r="D19" i="94"/>
  <c r="H18" i="94"/>
  <c r="H22" i="94"/>
  <c r="F29" i="94"/>
  <c r="F34" i="94" s="1"/>
  <c r="F43" i="94" s="1"/>
  <c r="F44" i="94" l="1"/>
  <c r="F45" i="94" s="1"/>
  <c r="F47" i="94" s="1"/>
  <c r="F48" i="94" s="1"/>
  <c r="A27" i="94"/>
  <c r="A32" i="94" s="1"/>
  <c r="A37" i="94" s="1"/>
  <c r="A38" i="94" s="1"/>
  <c r="A39" i="94" s="1"/>
  <c r="A40" i="94" s="1"/>
  <c r="A41" i="94" s="1"/>
  <c r="E33" i="94"/>
  <c r="D29" i="94"/>
  <c r="D37" i="94" s="1"/>
  <c r="H28" i="94"/>
  <c r="E8" i="71"/>
  <c r="E38" i="94" l="1"/>
  <c r="E34" i="94"/>
  <c r="E43" i="94" s="1"/>
  <c r="H32" i="94"/>
  <c r="D33" i="94"/>
  <c r="A13" i="71"/>
  <c r="A15" i="71" s="1"/>
  <c r="A16" i="71" s="1"/>
  <c r="A11" i="71"/>
  <c r="E9" i="71"/>
  <c r="E10" i="71" s="1"/>
  <c r="E11" i="71" s="1"/>
  <c r="E9" i="70"/>
  <c r="G41" i="94" s="1"/>
  <c r="H41" i="94" s="1"/>
  <c r="A7" i="70"/>
  <c r="A8" i="70" s="1"/>
  <c r="H12" i="69"/>
  <c r="E12" i="69"/>
  <c r="J12" i="69" s="1"/>
  <c r="H11" i="69"/>
  <c r="E11" i="69"/>
  <c r="H10" i="69"/>
  <c r="E10" i="69"/>
  <c r="J10" i="69" s="1"/>
  <c r="H9" i="69"/>
  <c r="E9" i="69"/>
  <c r="H8" i="69"/>
  <c r="E8" i="69"/>
  <c r="J8" i="69" s="1"/>
  <c r="H7" i="69"/>
  <c r="E7" i="69"/>
  <c r="A7" i="69"/>
  <c r="A8" i="69" s="1"/>
  <c r="A9" i="69" s="1"/>
  <c r="A10" i="69" s="1"/>
  <c r="H6" i="69"/>
  <c r="E6" i="69"/>
  <c r="E44" i="94" l="1"/>
  <c r="E45" i="94" s="1"/>
  <c r="E47" i="94" s="1"/>
  <c r="E48" i="94" s="1"/>
  <c r="D38" i="94"/>
  <c r="H38" i="94" s="1"/>
  <c r="H37" i="94"/>
  <c r="H33" i="94"/>
  <c r="D34" i="94"/>
  <c r="A11" i="69"/>
  <c r="A12" i="69" s="1"/>
  <c r="J7" i="69"/>
  <c r="J11" i="69"/>
  <c r="J6" i="69"/>
  <c r="J9" i="69"/>
  <c r="E12" i="71"/>
  <c r="D43" i="94" l="1"/>
  <c r="J13" i="69"/>
  <c r="J15" i="69" s="1"/>
  <c r="G40" i="94" s="1"/>
  <c r="E13" i="71"/>
  <c r="E14" i="71" s="1"/>
  <c r="D44" i="94" l="1"/>
  <c r="D45" i="94" s="1"/>
  <c r="H40" i="94"/>
  <c r="G42" i="94"/>
  <c r="H42" i="94" s="1"/>
  <c r="E16" i="71"/>
  <c r="E15" i="71"/>
  <c r="D47" i="94" l="1"/>
  <c r="D48" i="94" s="1"/>
  <c r="E17" i="71"/>
  <c r="E19" i="71" s="1"/>
  <c r="G16" i="94" s="1"/>
  <c r="E18" i="71" l="1"/>
  <c r="H16" i="94"/>
  <c r="G19" i="94"/>
  <c r="F6" i="94"/>
  <c r="E21" i="71"/>
  <c r="G29" i="94" l="1"/>
  <c r="H19" i="94"/>
  <c r="G34" i="94" l="1"/>
  <c r="H29" i="94"/>
  <c r="G43" i="94" l="1"/>
  <c r="H34" i="94"/>
  <c r="H43" i="94" l="1"/>
  <c r="G44" i="94"/>
  <c r="G45" i="94" s="1"/>
  <c r="H44" i="94" l="1"/>
  <c r="G47" i="94"/>
  <c r="G48" i="94" s="1"/>
  <c r="H45" i="94"/>
  <c r="H47" i="94" l="1"/>
  <c r="H48" i="94"/>
  <c r="D5" i="94" s="1"/>
  <c r="F5" i="94" s="1"/>
</calcChain>
</file>

<file path=xl/sharedStrings.xml><?xml version="1.0" encoding="utf-8"?>
<sst xmlns="http://schemas.openxmlformats.org/spreadsheetml/2006/main" count="4393" uniqueCount="980">
  <si>
    <t>Заказчик</t>
  </si>
  <si>
    <t xml:space="preserve">Утверждён: </t>
  </si>
  <si>
    <t>"______" __________________ 20___ г.</t>
  </si>
  <si>
    <t>Исправлено по замечаниям Гос.экспертизы</t>
  </si>
  <si>
    <t>Сводный сметный расчёт в сумме</t>
  </si>
  <si>
    <t>тыс.руб</t>
  </si>
  <si>
    <t>км</t>
  </si>
  <si>
    <t>"______"_________________20___г.</t>
  </si>
  <si>
    <t>Сводный сметный расчёт стоимости строительства</t>
  </si>
  <si>
    <t>№</t>
  </si>
  <si>
    <t>№ сметных
расчётов
и смет</t>
  </si>
  <si>
    <t>Наименование глав, объектов, работ и затрат</t>
  </si>
  <si>
    <t>Сметная стоимость, тыс.руб.</t>
  </si>
  <si>
    <t>п/п</t>
  </si>
  <si>
    <t>Строительных
 работ</t>
  </si>
  <si>
    <t>Монтажных
 работ</t>
  </si>
  <si>
    <t>Оборудования</t>
  </si>
  <si>
    <t>Прочих затрат</t>
  </si>
  <si>
    <t>Общая
сметная
 стоимость</t>
  </si>
  <si>
    <t>Смета</t>
  </si>
  <si>
    <t>Лок.смета 02-01-01</t>
  </si>
  <si>
    <t>Глава 2. Основные объекты строительства</t>
  </si>
  <si>
    <t>Итого по главе 2:</t>
  </si>
  <si>
    <t>Итого по главам 1-7 :</t>
  </si>
  <si>
    <t>Глава 8. Временные здания и сооружения</t>
  </si>
  <si>
    <t>Итого по главе 8</t>
  </si>
  <si>
    <t>Итого по главам 1-8:</t>
  </si>
  <si>
    <t>Глава 9. Прочие работы и затраты</t>
  </si>
  <si>
    <t>Затраты на перебазирование техники</t>
  </si>
  <si>
    <t xml:space="preserve">Командировочные затраты </t>
  </si>
  <si>
    <t>Итого по главе 9</t>
  </si>
  <si>
    <t>Итого по главам 1-9:</t>
  </si>
  <si>
    <t>Непредвиденные работы и затраты 2%</t>
  </si>
  <si>
    <t>Всего по сводному сметному расчёту:</t>
  </si>
  <si>
    <t xml:space="preserve">Всего с НДС  </t>
  </si>
  <si>
    <t>перебазировки строительной техники на объект:</t>
  </si>
  <si>
    <t>№ 
п/п</t>
  </si>
  <si>
    <t xml:space="preserve">Наименование </t>
  </si>
  <si>
    <t>Способ перебазировки</t>
  </si>
  <si>
    <t>Кол-
во</t>
  </si>
  <si>
    <t xml:space="preserve">Время 
в пути
</t>
  </si>
  <si>
    <t>Кол-во рейсов</t>
  </si>
  <si>
    <r>
      <t xml:space="preserve">Тариф 
</t>
    </r>
    <r>
      <rPr>
        <b/>
        <sz val="10"/>
        <rFont val="Arial Cyr"/>
        <family val="2"/>
        <charset val="204"/>
      </rPr>
      <t>руб/маш.
час</t>
    </r>
  </si>
  <si>
    <t>Обоснование</t>
  </si>
  <si>
    <t>Стоимость
руб.</t>
  </si>
  <si>
    <t xml:space="preserve">Экскаватор одноковшовый </t>
  </si>
  <si>
    <t>Бульдозер</t>
  </si>
  <si>
    <t>Всего:</t>
  </si>
  <si>
    <t xml:space="preserve">Средняя скорость движения  автомобилей - </t>
  </si>
  <si>
    <t>км/ч</t>
  </si>
  <si>
    <t>Средняя скорость движения  тралла -</t>
  </si>
  <si>
    <t xml:space="preserve">Расстояние до объекта (без учёта 30км)-    </t>
  </si>
  <si>
    <t>Составил:</t>
  </si>
  <si>
    <t>РАСЧЕТ № 2</t>
  </si>
  <si>
    <t>командировочных затрат на строительство объекта:</t>
  </si>
  <si>
    <t>Наименование затрат и расчет</t>
  </si>
  <si>
    <t>Исходные данные</t>
  </si>
  <si>
    <t>Расчёт затрат</t>
  </si>
  <si>
    <t>Сумма
руб.</t>
  </si>
  <si>
    <t xml:space="preserve">Суточные </t>
  </si>
  <si>
    <t>Расходы на проживание</t>
  </si>
  <si>
    <t>Перевозка рабочих на объект и обратно</t>
  </si>
  <si>
    <t>Итого:</t>
  </si>
  <si>
    <t>Глава 1. Подготовка территории строительства</t>
  </si>
  <si>
    <t>Вынос проекта в натуру</t>
  </si>
  <si>
    <t xml:space="preserve">Итого по главе 1 </t>
  </si>
  <si>
    <t>Смета № 1</t>
  </si>
  <si>
    <r>
      <t xml:space="preserve">Вынос  проекта  в  натуру  </t>
    </r>
    <r>
      <rPr>
        <b/>
        <sz val="9"/>
        <rFont val="Arial Cyr"/>
        <charset val="204"/>
      </rPr>
      <t>по  объекту :</t>
    </r>
  </si>
  <si>
    <t>Объект изысканий:</t>
  </si>
  <si>
    <t>Организация-заказчик:</t>
  </si>
  <si>
    <t xml:space="preserve"> Составлена по справочнику базовых цен на инженерные изыскания для строительства (Инженерно-геодезические изыскания при строительстве и эксплуатации зданий и сооружений. (Москва 2006г)
Цены Справочника приведены к среднему уровню затрат по состоянию на 01.01.2001г.</t>
  </si>
  <si>
    <t>Виды работ</t>
  </si>
  <si>
    <t>№№ частей ,глав, таблиц, и пунктов указаний к разделу 
или главе</t>
  </si>
  <si>
    <t>Расчёт стоимости</t>
  </si>
  <si>
    <t>Стоимость
(руб)</t>
  </si>
  <si>
    <t>Восстановление и закрепление трассы сетей, 
категория сложности - I,   км
0,22 км</t>
  </si>
  <si>
    <t>т. 16  § 2
т.3 § 2</t>
  </si>
  <si>
    <t>т. 16  § 4
т.3 § 2</t>
  </si>
  <si>
    <t>Итого: полевых</t>
  </si>
  <si>
    <t>Расходы за неблагоприятный период</t>
  </si>
  <si>
    <t xml:space="preserve">Таб.2 п.2  </t>
  </si>
  <si>
    <t>к=1,3</t>
  </si>
  <si>
    <t>Расходы по внутреннему транспорту</t>
  </si>
  <si>
    <t>Расходы по внешнему транспорту</t>
  </si>
  <si>
    <t>Работы по организации и ликвидации работ</t>
  </si>
  <si>
    <t>Общ.указ. П.13</t>
  </si>
  <si>
    <t>Всего по смете в ценах 2001г:</t>
  </si>
  <si>
    <t>Всего с НДС</t>
  </si>
  <si>
    <t>т.4 § 1</t>
  </si>
  <si>
    <t>Лок.смета 02-01-02</t>
  </si>
  <si>
    <t xml:space="preserve">Земляные работы </t>
  </si>
  <si>
    <t>НДС (20%)</t>
  </si>
  <si>
    <t>Лок.смета 02-01-03</t>
  </si>
  <si>
    <t xml:space="preserve">Бур.машина </t>
  </si>
  <si>
    <t xml:space="preserve">Автомобиль-трубовоз г/п 8т </t>
  </si>
  <si>
    <t>Сварочный агрегат
передвижной и для сварки п/э труб;
Электрост-я(мини);
бетоносмеситель
Пневмотрамбовка</t>
  </si>
  <si>
    <t>Измерение сопротивления растеканию тока</t>
  </si>
  <si>
    <t>Лок.смета 09-01-01</t>
  </si>
  <si>
    <t xml:space="preserve">РАСЧЕТ № 1 </t>
  </si>
  <si>
    <t>Расчёт тарифа</t>
  </si>
  <si>
    <t>Тралл 20 т (Тягачи седельные, грузоподъемность до 20 т;
Полуприцепы-тяжеловозы, грузоподъемность 20 т)</t>
  </si>
  <si>
    <t>165,28+
0,94*11,6+0,61*11,6+19,97</t>
  </si>
  <si>
    <t>ФСЭМ-91.14.04-500
ФСЭМ-91.14.05-001</t>
  </si>
  <si>
    <t>бортовой а/м г/п 8т
КамАЗ-5320 (Автомобили бортовые с устройством для предварительной маркировки, грузоподъемность до 10 т)</t>
  </si>
  <si>
    <t>ФСЭМ-91.13.03-001</t>
  </si>
  <si>
    <t>Автомобили-самосвалы, грузоподъемность до 10 т</t>
  </si>
  <si>
    <t>87,49+0,94*13,5+0,61*13,5</t>
  </si>
  <si>
    <t>ФСЭМ-91.14.03-002</t>
  </si>
  <si>
    <t>на базе ЗИЛ-131 (Трубоплетевозы на автомобильном ходу до 12 т)</t>
  </si>
  <si>
    <t>120+0,94*13,5+0,61*13,5</t>
  </si>
  <si>
    <t>ФСЭМ-91.14.06-011</t>
  </si>
  <si>
    <t>перегон (Машины бурильно-крановые на автомобиле, глубина бурения 3,5 м)</t>
  </si>
  <si>
    <t>138,54+0,94*11,6+0,61*11,6</t>
  </si>
  <si>
    <t>ФСЭМ-91.04.01-031</t>
  </si>
  <si>
    <t xml:space="preserve">Машина сопровождения УАЗ-3962 </t>
  </si>
  <si>
    <t>(Автомобили полупассажирские, грузоподъемность до 2 т)</t>
  </si>
  <si>
    <t>71,6+
0,94*10,06+0,61*10,06</t>
  </si>
  <si>
    <t>ФСЭМ-91.13.03-508</t>
  </si>
  <si>
    <t>Итого в базовых ценах:</t>
  </si>
  <si>
    <t>Индекс на эксплуатацию механизмов 
(Внешние инженерные сети газоснабжения)</t>
  </si>
  <si>
    <t>Расчёт составила</t>
  </si>
  <si>
    <t>Всего по смете в ценах 01.01.2000г:</t>
  </si>
  <si>
    <t>Компрессор передвижной
электростанция
передвижная</t>
  </si>
  <si>
    <t>[должность, подпись (инициалы, фамилия)]</t>
  </si>
  <si>
    <t>Расчёт №1</t>
  </si>
  <si>
    <t>Расчёт №2</t>
  </si>
  <si>
    <t>№ 303-ФЗ от 
3.08.2018</t>
  </si>
  <si>
    <t>Приказ от 4.08.2020 № 421/пр п.179</t>
  </si>
  <si>
    <t xml:space="preserve">__________________________ </t>
  </si>
  <si>
    <t>Форма № 1</t>
  </si>
  <si>
    <t>(наименование организации)</t>
  </si>
  <si>
    <t>(ссылка на документ об утверждении)</t>
  </si>
  <si>
    <t>Техническая рекультивация земли</t>
  </si>
  <si>
    <t>Лок.смета 01-01-01</t>
  </si>
  <si>
    <t>Составлен в текущих ценах 3 квартала 2022 г.</t>
  </si>
  <si>
    <r>
      <t xml:space="preserve"> расчёт составлен в ценах </t>
    </r>
    <r>
      <rPr>
        <sz val="8"/>
        <color indexed="17"/>
        <rFont val="Arial Cyr"/>
        <charset val="204"/>
      </rPr>
      <t xml:space="preserve">3 </t>
    </r>
    <r>
      <rPr>
        <sz val="8"/>
        <rFont val="Arial Cyr"/>
        <family val="2"/>
        <charset val="204"/>
      </rPr>
      <t>квартала 2022г</t>
    </r>
  </si>
  <si>
    <t>Составлен в ценах 3 квартала 2022 г</t>
  </si>
  <si>
    <r>
      <t xml:space="preserve">Всего по смете в ценах 
</t>
    </r>
    <r>
      <rPr>
        <sz val="10"/>
        <color rgb="FF00B050"/>
        <rFont val="Arial Cyr"/>
        <charset val="204"/>
      </rPr>
      <t>3</t>
    </r>
    <r>
      <rPr>
        <sz val="10"/>
        <rFont val="Arial Cyr"/>
        <charset val="204"/>
      </rPr>
      <t xml:space="preserve"> кв.2022г:</t>
    </r>
  </si>
  <si>
    <r>
      <t>1,266*</t>
    </r>
    <r>
      <rPr>
        <sz val="11"/>
        <color rgb="FF00B050"/>
        <rFont val="Calibri"/>
        <family val="2"/>
        <charset val="204"/>
      </rPr>
      <t>5,12</t>
    </r>
  </si>
  <si>
    <t>(55), ФЕР, 3 кв 2022 (СМР), Письмо Минстроя России от 15.08.2022 г. №40506-ИФ/09 прил.1</t>
  </si>
  <si>
    <t>Затраты на оформление землеустроительных работ</t>
  </si>
  <si>
    <t>т.5 § 1</t>
  </si>
  <si>
    <t>Договор №2022-12/6288</t>
  </si>
  <si>
    <t>Проверил:</t>
  </si>
  <si>
    <t xml:space="preserve">                                                      (Фахрутдинов Е.Г.)</t>
  </si>
  <si>
    <t xml:space="preserve">  ВСЕГО по смете</t>
  </si>
  <si>
    <t xml:space="preserve">     Итого сметная прибыль (справочно)</t>
  </si>
  <si>
    <t xml:space="preserve">     Итого накладные расходы (справочно)</t>
  </si>
  <si>
    <t xml:space="preserve">     Итого ФОТ (справочно)</t>
  </si>
  <si>
    <t xml:space="preserve">               сметная прибыль</t>
  </si>
  <si>
    <t xml:space="preserve">               накладные расходы</t>
  </si>
  <si>
    <t xml:space="preserve">                    в том числе оплата труда машинистов (ОТм)</t>
  </si>
  <si>
    <t xml:space="preserve">               эксплуатация машин и механизмов</t>
  </si>
  <si>
    <t xml:space="preserve">          в том числе:</t>
  </si>
  <si>
    <t xml:space="preserve">     Строительные работы</t>
  </si>
  <si>
    <t xml:space="preserve">                    в том числе оплата труда машинистов (Отм)</t>
  </si>
  <si>
    <t xml:space="preserve">               Эксплуатация машин</t>
  </si>
  <si>
    <t xml:space="preserve">     Итого прямые затраты (справочно)</t>
  </si>
  <si>
    <t>Итоги по смете:</t>
  </si>
  <si>
    <t>Всего по позиции</t>
  </si>
  <si>
    <t>СП Земляные работы, выполняемые механизированным способом</t>
  </si>
  <si>
    <t>%</t>
  </si>
  <si>
    <t>Приказ № 774/пр от 11.12.2020 Прил. п.1.1</t>
  </si>
  <si>
    <t>НР Земляные работы, выполняемые механизированным способом</t>
  </si>
  <si>
    <t>Приказ № 812/пр от 21.12.2020 Прил. п.1.1</t>
  </si>
  <si>
    <t>ФОТ</t>
  </si>
  <si>
    <t>Итого по расценке</t>
  </si>
  <si>
    <t>ЗТм</t>
  </si>
  <si>
    <t>чел.-ч</t>
  </si>
  <si>
    <t>в т.ч. ОТм</t>
  </si>
  <si>
    <t>ЭМ</t>
  </si>
  <si>
    <t>Объем=0,3+24,7+97,7</t>
  </si>
  <si>
    <t>Окончательная планировка площадей бульдозерами мощностью 59 (80) кВт (л.с.)</t>
  </si>
  <si>
    <t>1000 м2</t>
  </si>
  <si>
    <t>ФЕР01-01-036-01</t>
  </si>
  <si>
    <t>3</t>
  </si>
  <si>
    <t>Обратная надвижка грунта с перемещением до 10 м бульдозерами мощностью: 59 кВт (80 л.с.), группа грунтов 1</t>
  </si>
  <si>
    <t>1000 м3</t>
  </si>
  <si>
    <t>ФЕР01-01-030-01</t>
  </si>
  <si>
    <t>2</t>
  </si>
  <si>
    <t>Объем=1340,9 / 1000</t>
  </si>
  <si>
    <t>Снятие растительного слоя с перемещением до 10 м бульдозерами мощностью: 59 кВт (80 л.с.), группа грунтов 1</t>
  </si>
  <si>
    <t>1</t>
  </si>
  <si>
    <t xml:space="preserve">Раздел 1. </t>
  </si>
  <si>
    <t>всего</t>
  </si>
  <si>
    <t>коэффициенты</t>
  </si>
  <si>
    <t>на единицу</t>
  </si>
  <si>
    <t>всего с учетом коэффициентов</t>
  </si>
  <si>
    <t>Сметная стоимость в текущем уровне цен, руб.</t>
  </si>
  <si>
    <t>Индексы</t>
  </si>
  <si>
    <t>Сметная стоимость в базисном уровне цен (в текущем уровне цен (гр. 8) для ресурсов, отсутствующих в СНБ), руб.</t>
  </si>
  <si>
    <t>Количество</t>
  </si>
  <si>
    <t>Единица измерения</t>
  </si>
  <si>
    <t>Наименование работ и затрат</t>
  </si>
  <si>
    <t>№ п/п</t>
  </si>
  <si>
    <t xml:space="preserve">Расчетный измеритель конструктивного решения  </t>
  </si>
  <si>
    <t>тыс.руб.</t>
  </si>
  <si>
    <t>(0)</t>
  </si>
  <si>
    <t>прочих затрат</t>
  </si>
  <si>
    <t>чел.час.</t>
  </si>
  <si>
    <t>Нормативные затраты труда машинистов</t>
  </si>
  <si>
    <t>оборудования</t>
  </si>
  <si>
    <t>Нормативные затраты труда рабочих</t>
  </si>
  <si>
    <t>монтажных работ</t>
  </si>
  <si>
    <t>Средства на оплату труда рабочих</t>
  </si>
  <si>
    <t>(5,23)</t>
  </si>
  <si>
    <t>строительных работ</t>
  </si>
  <si>
    <t>в том числе:</t>
  </si>
  <si>
    <t xml:space="preserve">Сметная стоимость </t>
  </si>
  <si>
    <t xml:space="preserve">Составлен(а) в текущем (базисном) уровне цен </t>
  </si>
  <si>
    <t>(проектная и (или) иная техническая документация)</t>
  </si>
  <si>
    <t>2022-09/5370-ПОС</t>
  </si>
  <si>
    <t>Основание</t>
  </si>
  <si>
    <t>методом</t>
  </si>
  <si>
    <t>базисно-индексным</t>
  </si>
  <si>
    <t xml:space="preserve">Составлен </t>
  </si>
  <si>
    <t>(наименование конструктивного решения)</t>
  </si>
  <si>
    <t>ЛОКАЛЬНЫЙ СМЕТНЫЙ РАСЧЕТ (СМЕТА) № 01-01-01</t>
  </si>
  <si>
    <t>(наименование объекта капитального строительства)</t>
  </si>
  <si>
    <t/>
  </si>
  <si>
    <t>(наименование стройки)</t>
  </si>
  <si>
    <t>Межпоселковый газопровод до д. Смоляновка Любинского района Омской области.</t>
  </si>
  <si>
    <t>ГРАНД-Смета, версия 2022.1</t>
  </si>
  <si>
    <t>Наименование программного продукта</t>
  </si>
  <si>
    <t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</si>
  <si>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 xml:space="preserve">Наименование редакции сметных нормативов  </t>
  </si>
  <si>
    <t>"____" ________________ 2022 года</t>
  </si>
  <si>
    <t>УТВЕРЖДАЮ:</t>
  </si>
  <si>
    <t>СОГЛАСОВАНО:</t>
  </si>
  <si>
    <t>Утверждено приказом № 421 от 4 августа 2020 г. Минстроя РФ</t>
  </si>
  <si>
    <t>Приложение № 2</t>
  </si>
  <si>
    <t xml:space="preserve">          Транспортные расходы (перевозка), относимые на стоимость строительных работ</t>
  </si>
  <si>
    <t xml:space="preserve">                    сметная прибыль</t>
  </si>
  <si>
    <t xml:space="preserve">                    накладные расходы</t>
  </si>
  <si>
    <t xml:space="preserve">                    материалы</t>
  </si>
  <si>
    <t xml:space="preserve">                         в том числе оплата труда машинистов (ОТм)</t>
  </si>
  <si>
    <t xml:space="preserve">                    эксплуатация машин и механизмов</t>
  </si>
  <si>
    <t xml:space="preserve">                    оплата труда</t>
  </si>
  <si>
    <t xml:space="preserve">               в том числе:</t>
  </si>
  <si>
    <t xml:space="preserve">          Строительные работы</t>
  </si>
  <si>
    <t xml:space="preserve">               Материалы</t>
  </si>
  <si>
    <t xml:space="preserve">               Оплата труда рабочих</t>
  </si>
  <si>
    <t>Перевозка грузов автомобилями-самосвалами грузоподъемностью 10 т работающих вне карьера на расстояние: I класс груза до 30 км</t>
  </si>
  <si>
    <t>1 т груза</t>
  </si>
  <si>
    <t>ФССЦпг-03-21-01-030</t>
  </si>
  <si>
    <t>17</t>
  </si>
  <si>
    <t>Объем=8,1*1,5</t>
  </si>
  <si>
    <t>Перевозка грузов автомобилями-самосвалами грузоподъемностью 10 т работающих вне карьера на расстояние: I класс груза до 77 км</t>
  </si>
  <si>
    <t>ФССЦпг-03-21-01-077</t>
  </si>
  <si>
    <t>16</t>
  </si>
  <si>
    <t>Перевозка грузов автомобилями бортовыми грузоподъемностью до 5 т на расстояние: III класс груза до 30 км</t>
  </si>
  <si>
    <t>ФССЦпг-03-02-03-030</t>
  </si>
  <si>
    <t>15</t>
  </si>
  <si>
    <t>Объем=22,44*0,025*0,6</t>
  </si>
  <si>
    <t>Перевозка грузов автомобилями бортовыми грузоподъемностью до 5 т на расстояние: III класс груза до 77 км</t>
  </si>
  <si>
    <t>ФССЦпг-03-02-03-077</t>
  </si>
  <si>
    <t>14</t>
  </si>
  <si>
    <t>Раздел 2. Перевозка материалов</t>
  </si>
  <si>
    <t>Объем=142,6 / 1000</t>
  </si>
  <si>
    <t>(Разравнивание вытесненного грунта) Засыпка траншей и котлованов с перемещением грунта до 5 м бульдозерами мощностью: 59 (80) кВт (л.с.), 2 группа грунтов</t>
  </si>
  <si>
    <t>ФЕР01-01-033-02</t>
  </si>
  <si>
    <t>13</t>
  </si>
  <si>
    <t>При перемещении грунта на каждые последующие 5 м добавлять: к норме 01-01-033-2</t>
  </si>
  <si>
    <t>ФЕР01-01-033-08</t>
  </si>
  <si>
    <t>12</t>
  </si>
  <si>
    <t>Объем=7933,5 / 1000</t>
  </si>
  <si>
    <t>Засыпка траншей и котлованов с перемещением грунта до 5 м бульдозерами мощностью: 59 (80) кВт (л.с.), 2 группа грунтов</t>
  </si>
  <si>
    <t>11</t>
  </si>
  <si>
    <t>ЗТ</t>
  </si>
  <si>
    <t>ОТ</t>
  </si>
  <si>
    <t>Затраты труда рабочих (ср 2)</t>
  </si>
  <si>
    <t>1-2-0</t>
  </si>
  <si>
    <t>Объем=621,7 / 1000</t>
  </si>
  <si>
    <t>Разработка грунта в отвал экскаваторами «драглайн» или «обратная лопата» с ковшом вместимостью: 0,5 (0,5-0,63) м3, группа грунтов 1  (Засыпка грунтом трубы на высоту 20см.)</t>
  </si>
  <si>
    <t>ФЕР01-01-003-13</t>
  </si>
  <si>
    <t>10</t>
  </si>
  <si>
    <t>СП Земляные работы, выполняемые ручным способом</t>
  </si>
  <si>
    <t>Приказ № 774/пр от 11.12.2020 Прил. п.1.2</t>
  </si>
  <si>
    <t>НР Земляные работы, выполняемые ручным способом</t>
  </si>
  <si>
    <t>Приказ № 812/пр от 21.12.2020 Прил. п.1.2</t>
  </si>
  <si>
    <t>Затраты труда рабочих (ср 1,5)</t>
  </si>
  <si>
    <t>1-1-5</t>
  </si>
  <si>
    <t>Объем=266,4 / 100</t>
  </si>
  <si>
    <t>Засыпка вручную траншей, пазух котлованов и ям, группа грунтов: 2</t>
  </si>
  <si>
    <t>100 м3</t>
  </si>
  <si>
    <t>ФЕР01-02-061-02</t>
  </si>
  <si>
    <t>9</t>
  </si>
  <si>
    <t>Песок природный обогащенный для строительных работ средний</t>
  </si>
  <si>
    <t>м3</t>
  </si>
  <si>
    <t>ФССЦ-02.3.01.02-0033</t>
  </si>
  <si>
    <t>8</t>
  </si>
  <si>
    <t>Объем=(8,1) / 100</t>
  </si>
  <si>
    <t>Засыпка вручную траншей, пазух котлованов и ям, группа грунтов: 1 (на выходе из земли песком)</t>
  </si>
  <si>
    <t>ФЕР01-02-061-01</t>
  </si>
  <si>
    <t>7</t>
  </si>
  <si>
    <t>Щиты из досок, толщина 25 мм</t>
  </si>
  <si>
    <t>м2</t>
  </si>
  <si>
    <t>ФССЦ-11.2.13.04-0011</t>
  </si>
  <si>
    <t>6</t>
  </si>
  <si>
    <t>СП Земляные работы, выполняемые по другим видам работ (подготовительным, сопутствующим, укрепительным)</t>
  </si>
  <si>
    <t>Приказ № 774/пр от 11.12.2020 Прил. п.1.4</t>
  </si>
  <si>
    <t>НР Земляные работы, выполняемые по другим видам работ (подготовительным, сопутствующим, укрепительным)</t>
  </si>
  <si>
    <t>Приказ № 812/пр от 21.12.2020 Прил. п.1.4</t>
  </si>
  <si>
    <t>М</t>
  </si>
  <si>
    <t>Затраты труда рабочих (ср 3)</t>
  </si>
  <si>
    <t>1-3-0</t>
  </si>
  <si>
    <t>Объем=102 / 100</t>
  </si>
  <si>
    <t>Крепление инвентарными щитами стенок траншей шириной до 2 м в грунтах: устойчивых</t>
  </si>
  <si>
    <t>100 м2</t>
  </si>
  <si>
    <t>ФЕР01-02-066-02</t>
  </si>
  <si>
    <t>5</t>
  </si>
  <si>
    <t>Затраты труда рабочих (ср 2,8)</t>
  </si>
  <si>
    <t>1-2-8</t>
  </si>
  <si>
    <t>Разработка грунта в местах, находящихся на расстоянии до 1 м от кабелей, проложенных в трубопроводах или коробах, а также от водопроводных и канализационных труб ОЗП=1,15; ТЗ=1,15</t>
  </si>
  <si>
    <t>Прил.1.12 п.3.189</t>
  </si>
  <si>
    <t>Объем=6,4 / 100</t>
  </si>
  <si>
    <t>Разработка грунта вручную с креплениями в траншеях шириной до 2 м, глубиной: до 2 м, группа грунтов 2 (г-п)</t>
  </si>
  <si>
    <t>ФЕР01-02-055-02</t>
  </si>
  <si>
    <t>4</t>
  </si>
  <si>
    <t>Разработка грунта в местах, находящихся на расстоянии до 1 м от незащищенных кабелей ОЗП=1,3; ТЗ=1,3</t>
  </si>
  <si>
    <t>Прил.1.12 п.3.188</t>
  </si>
  <si>
    <t>Объем=25 / 100</t>
  </si>
  <si>
    <t>Разработка грунта вручную с креплениями в траншеях шириной до 2 м, глубиной: до 2 м, группа грунтов 2 (кабель)</t>
  </si>
  <si>
    <t>3.187 Доработка вручную, зачистка дна и стенок с выкидкой грунта в котлованах и траншеях, разработанных механизированным способом ОЗП=1,2; ТЗ=1,2</t>
  </si>
  <si>
    <t>Объем=(8992,7*0,03) / 100</t>
  </si>
  <si>
    <t>Разработка грунта вручную с креплениями в траншеях шириной до 2 м, глубиной: до 2 м, группа грунтов 2</t>
  </si>
  <si>
    <t>Устройство траншей прямоугольного сечения ОЗП=1,25; ЭМ=1,25 к расх.; ЗПМ=1,25; ТЗ=1,25; ТЗМ=1,25</t>
  </si>
  <si>
    <t>Прил.1.12 п.3.36</t>
  </si>
  <si>
    <t>Объем=(8992,7*0,97) / 1000</t>
  </si>
  <si>
    <t>Разработка грунта в отвал экскаваторами «драглайн» или «обратная лопата» с ковшом вместимостью: 0,5 (0,5-0,63) м3, группа грунтов 2 (без откосов)</t>
  </si>
  <si>
    <t>ФЕР01-01-003-14</t>
  </si>
  <si>
    <t>(8,95)</t>
  </si>
  <si>
    <t>(63,45)</t>
  </si>
  <si>
    <t>Земляные работы</t>
  </si>
  <si>
    <t>ЛОКАЛЬНЫЙ СМЕТНЫЙ РАСЧЕТ (СМЕТА) № 02-01-01</t>
  </si>
  <si>
    <t>Сеть газораспределения к жилым домам по адресу: Омская область, Омский район, п. Горячий ключ, пер. Магистральный, д.5, д.5А, д.6А.</t>
  </si>
  <si>
    <t xml:space="preserve">               материалы</t>
  </si>
  <si>
    <t xml:space="preserve">               оплата труда</t>
  </si>
  <si>
    <t>СП Наружные сети водопровода, канализации, теплоснабжения, газопровода</t>
  </si>
  <si>
    <t>Приказ № 774/пр от 11.12.2020 Прил. п.18</t>
  </si>
  <si>
    <t>НР Наружные сети водопровода, канализации, теплоснабжения, газопровода</t>
  </si>
  <si>
    <t>Приказ № 812/пр от 21.12.2020 Прил. п.18</t>
  </si>
  <si>
    <t>Объем=(38,6+143) / 100</t>
  </si>
  <si>
    <t>Продавливание без разработки грунта (прокол) на длину: до 50 м труб диаметром 100 мм</t>
  </si>
  <si>
    <t>100 м</t>
  </si>
  <si>
    <t>ФЕР22-05-002-15</t>
  </si>
  <si>
    <t>2022-09/5370-ТКР</t>
  </si>
  <si>
    <t>Переход ННБ Д=160мм L38,6+143=181,6м</t>
  </si>
  <si>
    <t>ЛОКАЛЬНЫЙ СМЕТНЫЙ РАСЧЕТ (СМЕТА) № 02-01-02</t>
  </si>
  <si>
    <t xml:space="preserve">     Монтажные работы</t>
  </si>
  <si>
    <t>111</t>
  </si>
  <si>
    <t>110</t>
  </si>
  <si>
    <t>109</t>
  </si>
  <si>
    <t>108</t>
  </si>
  <si>
    <t>Перевозка грузов автомобилями бортовыми грузоподъемностью до 5 т на расстояние: II класс груза до 30 км</t>
  </si>
  <si>
    <t>ФССЦпг-03-02-02-030</t>
  </si>
  <si>
    <t>107</t>
  </si>
  <si>
    <t>Перевозка грузов автомобилями бортовыми грузоподъемностью до 5 т на расстояние: II класс груза до 77 км</t>
  </si>
  <si>
    <t>ФССЦпг-03-02-02-077</t>
  </si>
  <si>
    <t>106</t>
  </si>
  <si>
    <t>Перевозка грузов автомобилями бортовыми грузоподъемностью до 5 т на расстояние: I класс груза до 30 км</t>
  </si>
  <si>
    <t>ФССЦпг-03-02-01-030</t>
  </si>
  <si>
    <t>105</t>
  </si>
  <si>
    <t>Перевозка грузов автомобилями бортовыми грузоподъемностью до 5 т на расстояние: I класс груза до 77 км</t>
  </si>
  <si>
    <t>ФССЦпг-03-02-01-077</t>
  </si>
  <si>
    <t>104</t>
  </si>
  <si>
    <t>Выдержка под давлением от 0,6 до 1,2 МПа при испытании на прочность и герметичность участка газопровода номинальным диаметром: 50-300 мм</t>
  </si>
  <si>
    <t>участок</t>
  </si>
  <si>
    <t>ФЕР24-02-125-01</t>
  </si>
  <si>
    <t>103</t>
  </si>
  <si>
    <t>Объем=6800 / 100</t>
  </si>
  <si>
    <t>Подъем давления при испытании воздухом газопроводов высокого давления (до 1,2 МПа) номинальным диаметром: 200 мм</t>
  </si>
  <si>
    <t>ФЕР24-02-123-10</t>
  </si>
  <si>
    <t>102</t>
  </si>
  <si>
    <t>Объем=(2,9+68,8) / 100</t>
  </si>
  <si>
    <t>Подъем давления при испытании воздухом газопроводов высокого давления (до 1,2 МПа) номинальным диаметром: 100 мм</t>
  </si>
  <si>
    <t>ФЕР24-02-123-09</t>
  </si>
  <si>
    <t>101</t>
  </si>
  <si>
    <t>Очистка полости трубопровода продувкой воздухом, номинальный диаметр газопровода: 150 мм</t>
  </si>
  <si>
    <t>ФЕР24-02-120-03</t>
  </si>
  <si>
    <t>100</t>
  </si>
  <si>
    <t>Очистка полости трубопровода продувкой воздухом, номинальный диаметр газопровода: 100 мм</t>
  </si>
  <si>
    <t>ФЕР24-02-120-02</t>
  </si>
  <si>
    <t>99</t>
  </si>
  <si>
    <t>Объем=0,2 / 100</t>
  </si>
  <si>
    <t>Очистка полости трубопровода продувкой воздухом, номинальный диаметр газопровода: 50 мм</t>
  </si>
  <si>
    <t>ФЕР24-02-120-01</t>
  </si>
  <si>
    <t>98</t>
  </si>
  <si>
    <t>Монтаж инвентарного узла для очистки и испытания газопровода, номинальный диаметр газопровода: 100 мм</t>
  </si>
  <si>
    <t>узел</t>
  </si>
  <si>
    <t>ФЕР24-02-121-02</t>
  </si>
  <si>
    <t>97</t>
  </si>
  <si>
    <t>Продувка, очистка и испытание г-да</t>
  </si>
  <si>
    <t>Объем=20*2/1000</t>
  </si>
  <si>
    <t>Круг стальной горячекатаный оцинкованный, диаметр 10-12 мм (прим)</t>
  </si>
  <si>
    <t>т</t>
  </si>
  <si>
    <t>ФССЦ-08.3.04.02-0082</t>
  </si>
  <si>
    <t>96</t>
  </si>
  <si>
    <t>СП Электротехнические установки на других объектах</t>
  </si>
  <si>
    <t>Приказ № 774/пр от 11.12.2020 Прил. п.49.3</t>
  </si>
  <si>
    <t>НР Электротехнические установки на других объектах</t>
  </si>
  <si>
    <t>Приказ № 812/пр от 21.12.2020 Прил. п.49.3</t>
  </si>
  <si>
    <t>Объем=4/10</t>
  </si>
  <si>
    <t>Заземлитель вертикальный из круглой стали, диаметр, мм: 18 прим.</t>
  </si>
  <si>
    <t>10 шт</t>
  </si>
  <si>
    <t>ФЕРм08-02-471-04</t>
  </si>
  <si>
    <t>95</t>
  </si>
  <si>
    <t>Объем=8*1,3/1000</t>
  </si>
  <si>
    <t>Сталь листовая оцинкованная толщиной листа: 2,0 мм</t>
  </si>
  <si>
    <t>94</t>
  </si>
  <si>
    <t>Объем=8 / 100</t>
  </si>
  <si>
    <t>Заземлитель горизонтальный из стали: полосовой сечением 160 мм2</t>
  </si>
  <si>
    <t>ФЕРм08-02-472-02</t>
  </si>
  <si>
    <t>93</t>
  </si>
  <si>
    <t>Молниезащита и заземление</t>
  </si>
  <si>
    <t>СП Магистральные и промысловые трубопроводы</t>
  </si>
  <si>
    <t>Приказ № 774/пр от 11.12.2020 Прил. п.19</t>
  </si>
  <si>
    <t>НР Магистральные и промысловые трубопроводы</t>
  </si>
  <si>
    <t>Приказ № 812/пр от 21.12.2020 Прил. п.19</t>
  </si>
  <si>
    <t>Контроль качества сварных соединений труб ультразвуковым методом на трассе, условный диаметр: 150 мм</t>
  </si>
  <si>
    <t>стык</t>
  </si>
  <si>
    <t>ФЕР25-05-027-03</t>
  </si>
  <si>
    <t>92</t>
  </si>
  <si>
    <t>СП Контроль монтажных сварных соединений</t>
  </si>
  <si>
    <t>Приказ № 774/пр от 11.12.2020 Прил. п.81</t>
  </si>
  <si>
    <t>НР Контроль монтажных сварных соединений</t>
  </si>
  <si>
    <t>Приказ № 812/пр от 21.12.2020 Прил. п.81</t>
  </si>
  <si>
    <t>Затраты труда рабочих (ср 6)</t>
  </si>
  <si>
    <t>1-6-0</t>
  </si>
  <si>
    <t>Объем=1*2</t>
  </si>
  <si>
    <t>Рентгенографический контроль трубопровода через две стенки, номинальный диаметр трубопровода: до 50, толщина стенки до 5 мм</t>
  </si>
  <si>
    <t>снимок</t>
  </si>
  <si>
    <t>ФЕРм39-02-012-01</t>
  </si>
  <si>
    <t>91</t>
  </si>
  <si>
    <t>Объем=6*2</t>
  </si>
  <si>
    <t>Рентгенографический контроль трубопровода через две стенки, номинальный диаметр трубопровода: свыше 50 до 100, толщина стенки до 5 мм</t>
  </si>
  <si>
    <t>ФЕРм39-02-012-03</t>
  </si>
  <si>
    <t>90</t>
  </si>
  <si>
    <t>Контроль  сварных стыков</t>
  </si>
  <si>
    <t>Обертка защитная на полиэтиленовой основе</t>
  </si>
  <si>
    <t>ФССЦ-01.7.07.12-0001</t>
  </si>
  <si>
    <t>89</t>
  </si>
  <si>
    <t>Объем=1,3/1000</t>
  </si>
  <si>
    <t>Лента полиэтиленовая Полилен 40-ЛИ-63</t>
  </si>
  <si>
    <t>ФССЦ-01.7.06.03-0010</t>
  </si>
  <si>
    <t>88</t>
  </si>
  <si>
    <t>Объем=0,17/1000</t>
  </si>
  <si>
    <t>Мастика «Покров-1»</t>
  </si>
  <si>
    <t>ФССЦ-01.2.03.03-0004</t>
  </si>
  <si>
    <t>87</t>
  </si>
  <si>
    <t>Объем=1,9/1000</t>
  </si>
  <si>
    <t>Нанесение усиленной антикоррозионной изоляции из полимерных липких лент на стальные трубопроводы диаметром: 100 мм</t>
  </si>
  <si>
    <t>ФЕР22-02-009-03</t>
  </si>
  <si>
    <t>86</t>
  </si>
  <si>
    <t>Нанесение весьма усиленной изоляции</t>
  </si>
  <si>
    <t>Сталь арматурная, горячекатаная, гладкая, класс А-I, диаметр 8 мм</t>
  </si>
  <si>
    <t>ФССЦ-08.4.03.02-0002</t>
  </si>
  <si>
    <t>85</t>
  </si>
  <si>
    <t>СП Бетонные и железобетонные монолитные конструкции и работы в строительстве с применением индустриальных видов опалубки</t>
  </si>
  <si>
    <t>Приказ № 774/пр от 11.12.2020 Прил. п.6.1</t>
  </si>
  <si>
    <t>НР Бетонные и железобетонные монолитные конструкции и работы в строительстве с применением индустриальных видов опалубки</t>
  </si>
  <si>
    <t>Приказ № 812/пр от 21.12.2020 Прил. п.6.1</t>
  </si>
  <si>
    <t>Затраты труда рабочих (ср 2,2)</t>
  </si>
  <si>
    <t>1-2-2</t>
  </si>
  <si>
    <t>Установка закладных деталей при массе элементов: до 5 кг</t>
  </si>
  <si>
    <t>ФЕР06-16-006-11</t>
  </si>
  <si>
    <t>84</t>
  </si>
  <si>
    <t>Столбики сигнальные дорожные пластиковые</t>
  </si>
  <si>
    <t>шт</t>
  </si>
  <si>
    <t>ФССЦ-01.5.03.06-0012</t>
  </si>
  <si>
    <t>83</t>
  </si>
  <si>
    <t>СП Автомобильные дороги</t>
  </si>
  <si>
    <t>Приказ № 774/пр от 11.12.2020 Прил. п.21</t>
  </si>
  <si>
    <t>НР Автомобильные дороги</t>
  </si>
  <si>
    <t>Приказ № 812/пр от 21.12.2020 Прил. п.21 (в ред. пр. № 636/пр от 02.09.2021)</t>
  </si>
  <si>
    <t>Установка столбиков сигнальных: пластиковых</t>
  </si>
  <si>
    <t>100 шт</t>
  </si>
  <si>
    <t>ФЕР27-09-004-02</t>
  </si>
  <si>
    <t>82</t>
  </si>
  <si>
    <t>Цена=586,25*0,035</t>
  </si>
  <si>
    <t>Поправка на водонепроницаемость W6</t>
  </si>
  <si>
    <t>81</t>
  </si>
  <si>
    <t>Смеси бетонные тяжелого бетона (БСТ), крупность заполнителя 20 мм, класс В15 (М200)</t>
  </si>
  <si>
    <t>ФССЦ-04.1.02.05-0043</t>
  </si>
  <si>
    <t>80</t>
  </si>
  <si>
    <t>СП Бетонные и железобетонные монолитные конструкции и работы в строительстве</t>
  </si>
  <si>
    <t>Приказ № 774/пр от 11.12.2020 Прил. п.6</t>
  </si>
  <si>
    <t>НР Бетонные и железобетонные монолитные конструкции и работы в строительстве</t>
  </si>
  <si>
    <t>Приказ № 812/пр от 21.12.2020 Прил. п.6</t>
  </si>
  <si>
    <t>Устройство фундаментных плит бетонных плоских</t>
  </si>
  <si>
    <t>ФЕР06-01-001-15</t>
  </si>
  <si>
    <t>79</t>
  </si>
  <si>
    <t>78</t>
  </si>
  <si>
    <t>СП Конструкции из кирпича и блоков</t>
  </si>
  <si>
    <t>Приказ № 774/пр от 11.12.2020 Прил. п.8</t>
  </si>
  <si>
    <t>НР Конструкции из кирпича и блоков</t>
  </si>
  <si>
    <t>Приказ № 812/пр от 21.12.2020 Прил. п.8</t>
  </si>
  <si>
    <t>Устройство основания под фундаменты: песчаного</t>
  </si>
  <si>
    <t>ФЕР08-01-002-01</t>
  </si>
  <si>
    <t>77</t>
  </si>
  <si>
    <t>Щебень М 600, фракция 40-80(70) мм, группа 3</t>
  </si>
  <si>
    <t>ФССЦ-02.2.05.04-1813</t>
  </si>
  <si>
    <t>76</t>
  </si>
  <si>
    <t>Устройство основания под фундаменты: щебеночного</t>
  </si>
  <si>
    <t>ФЕР08-01-002-02</t>
  </si>
  <si>
    <t>75</t>
  </si>
  <si>
    <t>Установка ориентирных столбиков</t>
  </si>
  <si>
    <t>Лента сигнальная "Газ" ЛСГ 200</t>
  </si>
  <si>
    <t>ФССЦ-01.7.06.08-0007</t>
  </si>
  <si>
    <t>74</t>
  </si>
  <si>
    <t>Объем=6868,8 / 100</t>
  </si>
  <si>
    <t>Покрытие кабеля, проложенного в траншее: лентой сигнальной</t>
  </si>
  <si>
    <t>ФЕРм08-02-143-05</t>
  </si>
  <si>
    <t>73</t>
  </si>
  <si>
    <t>Укладка сигнальной ленты</t>
  </si>
  <si>
    <t>Смеси асфальтобетонные плотные крупнозернистые тип А марка I</t>
  </si>
  <si>
    <t>ФССЦ-04.2.01.01-0039</t>
  </si>
  <si>
    <t>72</t>
  </si>
  <si>
    <t>Объем=(0,023*2,1) / 100</t>
  </si>
  <si>
    <t>Устройство выравнивающего слоя из асфальтобетонной смеси: вручную</t>
  </si>
  <si>
    <t>100 т</t>
  </si>
  <si>
    <t>ФЕР27-03-004-02</t>
  </si>
  <si>
    <t>71</t>
  </si>
  <si>
    <t>Затраты труда рабочих (ср 3,4)</t>
  </si>
  <si>
    <t>1-3-4</t>
  </si>
  <si>
    <t>поправка на Д160 ПЗ=0,4 (ОЗП=0,4; ЭМ=0,4 к расх.; ЗПМ=0,4; МАТ=0,4 к расх.; ТЗ=0,4; ТЗМ=0,4)</t>
  </si>
  <si>
    <t>Заделка битумом и прядью концов футляра диаметром: 400 мм</t>
  </si>
  <si>
    <t>футляр</t>
  </si>
  <si>
    <t>ФЕР22-05-004-01</t>
  </si>
  <si>
    <t>70</t>
  </si>
  <si>
    <t>Объем=0,4*0,3</t>
  </si>
  <si>
    <t>Грунт-эмаль антикоррозионная быстросохнущая, трехслойное покрытие по ржавчине, цвет серый</t>
  </si>
  <si>
    <t>кг</t>
  </si>
  <si>
    <t>ФССЦ-14.4.01.21-0001</t>
  </si>
  <si>
    <t>69</t>
  </si>
  <si>
    <t>СП Защита строительных конструкций и оборудования от коррозии</t>
  </si>
  <si>
    <t>Приказ № 774/пр от 11.12.2020 Прил. п.13</t>
  </si>
  <si>
    <t>НР Защита строительных конструкций и оборудования от коррозии</t>
  </si>
  <si>
    <t>Приказ № 812/пр от 21.12.2020 Прил. п.13</t>
  </si>
  <si>
    <t>Затраты труда рабочих (ср 4,7)</t>
  </si>
  <si>
    <t>1-4-7</t>
  </si>
  <si>
    <t>3.13 Окраска и огрунтовка решетчатых поверхностей ОЗП=1,1; ЭМ=1,1 к расх.; ЗПМ=1,1; МАТ=1,1 к расх.; ТЗ=1,1; ТЗМ=1,1</t>
  </si>
  <si>
    <t>за 2 раза ПЗ=2 (ОЗП=2; ЭМ=2 к расх.; ЗПМ=2; МАТ=2 к расх.; ТЗ=2; ТЗМ=2)</t>
  </si>
  <si>
    <t>Огрунтовка металлических поверхностей за один раз: грунтовкой ГФ-021</t>
  </si>
  <si>
    <t>ФЕР13-03-002-04</t>
  </si>
  <si>
    <t>68</t>
  </si>
  <si>
    <t>Конструкции стальные приспособлений для монтажа</t>
  </si>
  <si>
    <t>ФССЦ-07.2.07.13-0081</t>
  </si>
  <si>
    <t>67</t>
  </si>
  <si>
    <t>Трубы стальные электросварные прямошовные со снятой фаской из стали марок БСт2кп-БСт4кп и БСт2пс-БСт4пс, наружный диаметр 219 мм, толщина стенки 5 мм</t>
  </si>
  <si>
    <t>м</t>
  </si>
  <si>
    <t>ФССЦ-23.5.02.02-0087</t>
  </si>
  <si>
    <t>66</t>
  </si>
  <si>
    <t>Трубы стальные электросварные прямошовные со снятой фаской из стали марок БСт2кп-БСт4кп и БСт2пс-БСт4пс, наружный диаметр 32 мм, толщина стенки 3 мм</t>
  </si>
  <si>
    <t>ФССЦ-23.5.02.02-0027</t>
  </si>
  <si>
    <t>65</t>
  </si>
  <si>
    <t>Устройство контрольной трубки на кожухе перехода газопровода</t>
  </si>
  <si>
    <t>установка</t>
  </si>
  <si>
    <t>ФЕР24-02-081-01</t>
  </si>
  <si>
    <t>64</t>
  </si>
  <si>
    <t>СП Полы</t>
  </si>
  <si>
    <t>Приказ № 774/пр от 11.12.2020 Прил. п.11</t>
  </si>
  <si>
    <t>НР Полы</t>
  </si>
  <si>
    <t>Приказ № 812/пр от 21.12.2020 Прил. п.11</t>
  </si>
  <si>
    <t>К на 2 слоя ПЗ=2 (ОЗП=2; ЭМ=2 к расх.; ЗПМ=2; МАТ=2 к расх.; ТЗ=2; ТЗМ=2)</t>
  </si>
  <si>
    <t>Устройство пароизоляции из полиэтиленовой пленки в один слой насухо</t>
  </si>
  <si>
    <t>ФЕР11-01-050-01</t>
  </si>
  <si>
    <t>63</t>
  </si>
  <si>
    <t>Смеси бетонные тяжелого бетона (БСТ), крупность заполнителя 40 мм, класс В15 (М200)</t>
  </si>
  <si>
    <t>ФССЦ-04.1.02.05-0060</t>
  </si>
  <si>
    <t>62</t>
  </si>
  <si>
    <t>Поправка на водонепроницаемость W4 МАТ=1,02 к расх.</t>
  </si>
  <si>
    <t>Устройство бетонной подготовки</t>
  </si>
  <si>
    <t>ФЕР06-01-001-01</t>
  </si>
  <si>
    <t>61</t>
  </si>
  <si>
    <t>Щебень М 600, фракция 20-40 мм, группа 2</t>
  </si>
  <si>
    <t>ФССЦ-02.2.05.04-1772</t>
  </si>
  <si>
    <t>60</t>
  </si>
  <si>
    <t>59</t>
  </si>
  <si>
    <t>58</t>
  </si>
  <si>
    <t>57</t>
  </si>
  <si>
    <t>Муфта полиэтиленовая электросварная, диаметр 32 мм</t>
  </si>
  <si>
    <t>ФССЦ-24.3.05.07-0512</t>
  </si>
  <si>
    <t>56</t>
  </si>
  <si>
    <t>Соединение неразъемное полиэтилен-сталь стандартное размерное отношение SDR11, наружный диаметр 32х32 мм</t>
  </si>
  <si>
    <t>ФССЦ-23.8.04.08-0011</t>
  </si>
  <si>
    <t>55</t>
  </si>
  <si>
    <t>Затраты труда рабочих (ср 3,6)</t>
  </si>
  <si>
    <t>1-3-6</t>
  </si>
  <si>
    <t>Установка отвода с раструбным концом с закладными электронагревателями на газопроводе из полиэтиленовых труб, диаметр газопровода: до 32 мм</t>
  </si>
  <si>
    <t>ФЕР24-02-005-01</t>
  </si>
  <si>
    <t>54</t>
  </si>
  <si>
    <t>Отвод седловидный электросварной поворотный 360°, ПЭ100, SDR11 с ответной нижней частью для газо-и водоснабжения, диаметр 160х32 мм</t>
  </si>
  <si>
    <t>ФССЦ-24.3.05.13-0081</t>
  </si>
  <si>
    <t>53</t>
  </si>
  <si>
    <t>Установка седловых отводов полиэтиленовых с закладными нагревателями на газопроводе из полиэтиленовых труб диаметром: свыше 110 до 160 мм</t>
  </si>
  <si>
    <t>соединение</t>
  </si>
  <si>
    <t>ФЕР24-02-007-03</t>
  </si>
  <si>
    <t>52</t>
  </si>
  <si>
    <t>Устройство контрольной трубки для п/э футляра Д160</t>
  </si>
  <si>
    <t>Объем=38,6 / 100</t>
  </si>
  <si>
    <t>Протаскивание в футляр стальных труб диаметром: 100 мм</t>
  </si>
  <si>
    <t>ФЕР22-05-003-01</t>
  </si>
  <si>
    <t>51</t>
  </si>
  <si>
    <t>Объем=38,6*1,02</t>
  </si>
  <si>
    <t>Трубы напорные полиэтиленовые газопроводные ПЭ100, стандартное размерное отношение SDR11, номинальный наружный диаметр 160 мм, толщина стенки 14,6 мм</t>
  </si>
  <si>
    <t>ФССЦ-24.3.03.11-0030</t>
  </si>
  <si>
    <t>50</t>
  </si>
  <si>
    <t>Сварка полиэтиленовых труб "встык" нагревательным элементом при полуавтоматическом управлении процессом сварки, диаметр труб: свыше 110 до 160 мм</t>
  </si>
  <si>
    <t>ФЕР24-02-001-07</t>
  </si>
  <si>
    <t>49</t>
  </si>
  <si>
    <t>Укладка п/э футляров методом ННБ-38,6м</t>
  </si>
  <si>
    <t>Муфта переходная полиэтиленовая электросварная, диаметр 160х110 мм</t>
  </si>
  <si>
    <t>ФССЦ-24.3.05.07-0218</t>
  </si>
  <si>
    <t>48</t>
  </si>
  <si>
    <t>Установка отвода с раструбным концом с закладными электронагревателями на газопроводе из полиэтиленовых труб, диаметр газопровода: свыше 110 до 160 мм</t>
  </si>
  <si>
    <t>ФЕР24-02-005-04</t>
  </si>
  <si>
    <t>47</t>
  </si>
  <si>
    <t>Муфта полиэтиленовая электросварная, диаметр 110 мм</t>
  </si>
  <si>
    <t>ФССЦ-24.3.05.07-0514</t>
  </si>
  <si>
    <t>46</t>
  </si>
  <si>
    <t>Соединение неразъемное полиэтилен-сталь стандартное размерное отношение SDR11, наружный диаметр 110х108 мм</t>
  </si>
  <si>
    <t>ФССЦ-23.8.04.08-0013</t>
  </si>
  <si>
    <t>44</t>
  </si>
  <si>
    <t>Установка отвода с трубным концом на газопроводе из полиэтиленовых труб при помощи соединительных деталей с закладными электронагревателями, диаметр газопровода: свыше 63 до 110 мм</t>
  </si>
  <si>
    <t>ФЕР24-02-005-10</t>
  </si>
  <si>
    <t>43</t>
  </si>
  <si>
    <t>Установка полиэтиленовых фасонных частей</t>
  </si>
  <si>
    <t>Объем=6800*1,02</t>
  </si>
  <si>
    <t>42</t>
  </si>
  <si>
    <t>Объем=(6800-143) / 100</t>
  </si>
  <si>
    <t>Укладка одиночных полиэтиленовых труб газопроводов в траншею, диаметр газопровода: свыше 110 до 225 мм</t>
  </si>
  <si>
    <t>ФЕР24-02-034-02</t>
  </si>
  <si>
    <t>41</t>
  </si>
  <si>
    <t>40</t>
  </si>
  <si>
    <t>Трубы напорные полиэтиленовые газопроводные ПЭ100, стандартное размерное отношение SDR11, номинальный наружный диаметр 110 мм, толщина стенки 10,0 мм</t>
  </si>
  <si>
    <t>ФССЦ-24.3.03.11-0027</t>
  </si>
  <si>
    <t>39</t>
  </si>
  <si>
    <t>Объем=(68,8-38,6) / 100</t>
  </si>
  <si>
    <t>Укладка полиэтиленовых труб газопроводов в траншею со стационарно установленного барабана, диаметр труб: свыше 63 до 110 мм</t>
  </si>
  <si>
    <t>ФЕР24-02-031-02</t>
  </si>
  <si>
    <t>38</t>
  </si>
  <si>
    <t>Укладка п/э труб (ННБ Д110-38,6м, Д160-143м)</t>
  </si>
  <si>
    <t>Объем=0,5/1000</t>
  </si>
  <si>
    <t>Прокат полосовой, горячекатаный, размер 40х4 мм</t>
  </si>
  <si>
    <t>ФССЦ-08.3.07.01-0041</t>
  </si>
  <si>
    <t>37</t>
  </si>
  <si>
    <t>Объем=0,5 / 100</t>
  </si>
  <si>
    <t>36</t>
  </si>
  <si>
    <t>поправка на Д159 ПЗ=0,2 (ОЗП=0,2; ЭМ=0,2 к расх.; ЗПМ=0,2; МАТ=0,2 к расх.; ТЗ=0,2; ТЗМ=0,2)</t>
  </si>
  <si>
    <t>35</t>
  </si>
  <si>
    <t>34</t>
  </si>
  <si>
    <t>Трубы стальные электросварные прямошовные со снятой фаской из стали марок Ст2кп-Ст4кп и Ст2пс-Ст4пс, наружный диаметр 159 мм, толщина стенки 3,2 мм</t>
  </si>
  <si>
    <t>ФССЦ-23.5.02.02-0070</t>
  </si>
  <si>
    <t>33</t>
  </si>
  <si>
    <t>Укладка стальных водопроводных труб с пневматическим испытанием диаметром: 150 мм</t>
  </si>
  <si>
    <t>ФЕР22-01-012-05</t>
  </si>
  <si>
    <t>32</t>
  </si>
  <si>
    <t>Укладка стальных футляров</t>
  </si>
  <si>
    <t>Заглушки эллиптические из стали марки 20, номинальное давление 10 МПа, номинальный диаметр 100 мм, наружный диаметр 108 мм, толщина стенки 4,0 мм</t>
  </si>
  <si>
    <t>ФССЦ-23.8.04.01-0023</t>
  </si>
  <si>
    <t>31</t>
  </si>
  <si>
    <t>Цена=17,34/3*3,5</t>
  </si>
  <si>
    <t>Заглушки эллиптические из стали марки 20, номинальное давление 10 МПа, номинальный диаметр 50 мм, наружный диаметр 57 мм, толщина стенки 3,0 мм (прим.3,5)</t>
  </si>
  <si>
    <t>ФССЦ-23.8.04.01-0017</t>
  </si>
  <si>
    <t>30</t>
  </si>
  <si>
    <t>СП Строительные металлические конструкции</t>
  </si>
  <si>
    <t>Приказ № 774/пр от 11.12.2020 Прил. п.9</t>
  </si>
  <si>
    <t>НР Строительные металлические конструкции</t>
  </si>
  <si>
    <t>Приказ № 812/пр от 21.12.2020 Прил. п.9</t>
  </si>
  <si>
    <t>Объем=(0,1+0,7)/1000</t>
  </si>
  <si>
    <t>Монтаж: лотков, решеток, затворов из полосовой и тонколистовой стали</t>
  </si>
  <si>
    <t>ФЕР09-06-001-02</t>
  </si>
  <si>
    <t>29</t>
  </si>
  <si>
    <t>Объем=(8,76)/1000</t>
  </si>
  <si>
    <t>Установка фасонных частей стальных сварных диаметром: 100-250 мм</t>
  </si>
  <si>
    <t>ФЕР22-03-001-05</t>
  </si>
  <si>
    <t>28</t>
  </si>
  <si>
    <t>Краны газовые шаровые BROEN BALLOMAX, с фланцевым присоединением, стандартным проходом, с ручкой, серии КШГ 70.103, давлением: 4,0 МПа (40 кгс/см2), диаметром 50 мм</t>
  </si>
  <si>
    <t>ФССЦ-18.1.09.04-0112</t>
  </si>
  <si>
    <t>27</t>
  </si>
  <si>
    <t>Монтаж задвижки стальной фланцевой для надземной установки на стальных газопроводах диаметром: 50 мм</t>
  </si>
  <si>
    <t>ФЕР24-02-051-01</t>
  </si>
  <si>
    <t>26</t>
  </si>
  <si>
    <t>Отвод крутоизогнутый, радиус кривизны 1,5 мм, номинальное давление до 16 МПа, номинальный диаметр 100 мм, наружный диаметр 108 мм, толщина стенки 4 мм</t>
  </si>
  <si>
    <t>ФССЦ-23.8.04.06-0072</t>
  </si>
  <si>
    <t>25</t>
  </si>
  <si>
    <t>Краны газовые шаровые BROEN BALLOMAX, с фланцевым присоединением, стандартным проходом, с ручкой, серии КШГ 70.103, давлением: 1,6 МПа (16 кгс/см2), диаметром 100 мм</t>
  </si>
  <si>
    <t>ФССЦ-18.1.09.04-0103</t>
  </si>
  <si>
    <t>24</t>
  </si>
  <si>
    <t>Монтаж задвижки стальной фланцевой для надземной установки на стальных газопроводах диаметром: 100 мм</t>
  </si>
  <si>
    <t>ФЕР24-02-051-03</t>
  </si>
  <si>
    <t>23</t>
  </si>
  <si>
    <t>22</t>
  </si>
  <si>
    <t>Объем=0,1*2*1,01</t>
  </si>
  <si>
    <t>Трубы стальные электросварные прямошовные со снятой фаской из стали марок БСт2кп-БСт4кп и БСт2пс-БСт4пс, наружный диаметр 57 мм, толщина стенки 3,5 мм</t>
  </si>
  <si>
    <t>ФССЦ-23.5.02.02-0034</t>
  </si>
  <si>
    <t>21</t>
  </si>
  <si>
    <t>Объем=(0,1*2) / 100</t>
  </si>
  <si>
    <t>Надземная прокладка стальных газопроводов на металлических опорах, диаметр газопровода: 50 мм</t>
  </si>
  <si>
    <t>ФЕР24-02-041-01</t>
  </si>
  <si>
    <t>19</t>
  </si>
  <si>
    <t>Объем=2,9*1,01</t>
  </si>
  <si>
    <t>Трубы стальные электросварные прямошовные со снятой фаской из стали марок БСт2кп-БСт4кп и БСт2пс-БСт4пс, наружный диаметр 108 мм, толщина стенки 4 мм</t>
  </si>
  <si>
    <t>ФССЦ-23.5.02.02-0056</t>
  </si>
  <si>
    <t>18</t>
  </si>
  <si>
    <t>Объем=1,9 / 100</t>
  </si>
  <si>
    <t>Укладка в траншею изолированных стальных газопроводов диаметром: 100 мм</t>
  </si>
  <si>
    <t>ФЕР24-02-030-03</t>
  </si>
  <si>
    <t>Объем=1 / 100</t>
  </si>
  <si>
    <t>Надземная прокладка стальных газопроводов на металлических опорах, диаметр газопровода: 100 мм</t>
  </si>
  <si>
    <t>ФЕР24-02-041-04</t>
  </si>
  <si>
    <t>Укладка стальных труб</t>
  </si>
  <si>
    <t>Объем=0,38*0,3</t>
  </si>
  <si>
    <t>Огрунтовка металлических поверхностей за один раз грунтовкой ГФ-021</t>
  </si>
  <si>
    <t>Цена=320,26*1,1</t>
  </si>
  <si>
    <t>Отвод седловидный электросварной поворотный 360°, ПЭ100, SDR11 с ответной нижней частью для газо-и водоснабжения, диаметр 110х63 мм (прим)</t>
  </si>
  <si>
    <t>ФССЦ-24.3.05.13-0078</t>
  </si>
  <si>
    <t>Установка седловых отводов полиэтиленовых с закладными нагревателями на газопроводе из полиэтиленовых труб диаметром: свыше 63 до 110 мм</t>
  </si>
  <si>
    <t>ФЕР24-02-007-02</t>
  </si>
  <si>
    <t>Устройство бетонной подготовки (отмостки)</t>
  </si>
  <si>
    <t>Укладка стальных труб диаметром: 200 мм (установка ковера)</t>
  </si>
  <si>
    <t>ФЕР22-01-012-06</t>
  </si>
  <si>
    <t>Заготовительно-складские расходы ПЗ=0,75% (ОЗП=0,75%; ЭМ=0,75%; МАТ=0,75%)</t>
  </si>
  <si>
    <t>Приказ Минстроя РФ от 04.08.2020 N 421/ПР п.92</t>
  </si>
  <si>
    <t>Цена=66727,55/1,2</t>
  </si>
  <si>
    <t>Кран шаровой для бесканальной прокладки, Dn100 мм, с удлиненным штоком 1,5м</t>
  </si>
  <si>
    <t>ТЦ_18.1.09.07_55 Cчёт № ЦБ-1320 "ПРОМСИБАРМ" г.Омск от 22.09.2022г</t>
  </si>
  <si>
    <t>Установка путевых водоразборных кранов (прим)</t>
  </si>
  <si>
    <t>ФЕР22-04-004-01</t>
  </si>
  <si>
    <t>Объем=3,1 / 100</t>
  </si>
  <si>
    <t>Устройство пароизоляции из полиэтиленовой пленки</t>
  </si>
  <si>
    <t>Установка подземного крана</t>
  </si>
  <si>
    <t>(2,24)</t>
  </si>
  <si>
    <t>(8,92)</t>
  </si>
  <si>
    <t>2022-09/5370-ССО</t>
  </si>
  <si>
    <t>Газопровод высокого давления Г3</t>
  </si>
  <si>
    <t>ЛОКАЛЬНЫЙ СМЕТНЫЙ РАСЧЕТ (СМЕТА) № 02-01-03</t>
  </si>
  <si>
    <t>щебень</t>
  </si>
  <si>
    <t>Металл</t>
  </si>
  <si>
    <t>Раздел 2. Перевозка строительных материалов от г.Омска до объекта строительства</t>
  </si>
  <si>
    <t>Объем=7,5*0,3</t>
  </si>
  <si>
    <t>Грунтовка по стали</t>
  </si>
  <si>
    <t>ФССЦ-14.3.01.01-1010</t>
  </si>
  <si>
    <t>Объем=((81,2+78,63+27,11+15,08+4,56+16,96+1,52+0,22+0,16+0,9+14,76+17,7)/1000*29) / 100</t>
  </si>
  <si>
    <t>Указатель</t>
  </si>
  <si>
    <t>ФССЦ-01.5.03.03-0091</t>
  </si>
  <si>
    <t>Приказ № 774/пр от 11.12.2020 Прил. п.21 (в ред. пр. № 317/пр от 22.04.2022)</t>
  </si>
  <si>
    <t>Установка опознавательных знаков</t>
  </si>
  <si>
    <t>ФЕР27-09-012-01</t>
  </si>
  <si>
    <t>20</t>
  </si>
  <si>
    <t>Петля накладная</t>
  </si>
  <si>
    <t>ФССЦ-01.7.04.09-0012</t>
  </si>
  <si>
    <t>Объем=0,85*1,85</t>
  </si>
  <si>
    <t>Панели металлические сетчатые</t>
  </si>
  <si>
    <t>ФССЦ-08.1.06.03-0001</t>
  </si>
  <si>
    <t>СП Бетонные и железобетонные сборные конструкции и работы в строительстве</t>
  </si>
  <si>
    <t>Приказ № 774/пр от 11.12.2020 Прил. п.7</t>
  </si>
  <si>
    <t>НР Бетонные и железобетонные сборные конструкции и работы в строительстве</t>
  </si>
  <si>
    <t>Приказ № 812/пр от 21.12.2020 Прил. п.7</t>
  </si>
  <si>
    <t>Устройство калиток без установки столбов при металлических оградах и оградах из панелей</t>
  </si>
  <si>
    <t>ФЕР07-01-055-09</t>
  </si>
  <si>
    <t>Объем=0,9/1000</t>
  </si>
  <si>
    <t>Сталь круглая и квадратная, марки Ст1сп-Ст6сп, размер 5-12 мм</t>
  </si>
  <si>
    <t>ФССЦ-08.3.04.02-0065</t>
  </si>
  <si>
    <t>Объем=(16,96+1,52+0,22+0,16)/1000</t>
  </si>
  <si>
    <t>Элементы конструктивные зданий и сооружений с преобладанием толстолистовой стали, средняя масса сборочной единицы до 0,5 т</t>
  </si>
  <si>
    <t>ФССЦ-07.2.07.12-0024</t>
  </si>
  <si>
    <t>Объем=(15,08+4,56)/1000</t>
  </si>
  <si>
    <t>Элементы конструктивные зданий и сооружений с преобладанием горячекатаных профилей, средняя масса сборочной единицы до 0,1 т</t>
  </si>
  <si>
    <t>ФССЦ-07.2.07.12-0019</t>
  </si>
  <si>
    <t>Объем=(0,81*1,9*3+1)/100</t>
  </si>
  <si>
    <t>Монтаж перегородок стальных, консольных, сетчатых</t>
  </si>
  <si>
    <t>ФЕР09-03-046-03</t>
  </si>
  <si>
    <t>Объем=2,2*4</t>
  </si>
  <si>
    <t>Трубы стальные электросварные прямошовные из стали марок БСт2кп-БСт4кп и БСт2пс-БСт4пс, наружный диаметр 89 мм, толщина стенки 3,5 мм</t>
  </si>
  <si>
    <t>ФССЦ-23.5.02.02-0005</t>
  </si>
  <si>
    <t>Объем=4*16,24/1000</t>
  </si>
  <si>
    <t>Монтаж опорных стоек для пролетов до 24 м</t>
  </si>
  <si>
    <t>ФЕР09-03-012-12</t>
  </si>
  <si>
    <t>Конструкции стальных опорных башмаков</t>
  </si>
  <si>
    <t>ФССЦ-07.2.07.13-0091</t>
  </si>
  <si>
    <t>Затраты труда рабочих (ср 4,2)</t>
  </si>
  <si>
    <t>1-4-2</t>
  </si>
  <si>
    <t>Объем=2*(7,38+8,85)/1000</t>
  </si>
  <si>
    <t>Установка опорных металлоконструкций на готовый фундамент</t>
  </si>
  <si>
    <t>т металлоконструкций</t>
  </si>
  <si>
    <t>ФЕР09-08-006-01</t>
  </si>
  <si>
    <t>Объем=(0,2*0,25*4,5) / 100</t>
  </si>
  <si>
    <t>Уплотнение грунта пневматическими трамбовками, группа грунтов  1,2</t>
  </si>
  <si>
    <t>ФЕР01-02-005-01</t>
  </si>
  <si>
    <t>Объем=(4*0,7) / 1000</t>
  </si>
  <si>
    <t>Планировка площадей: ручным способом, группа грунтов 1 (Разравнивание лишнего грунта)</t>
  </si>
  <si>
    <t>ФЕР01-02-027-04</t>
  </si>
  <si>
    <t>Объем=(0,25*0,25*4,5) / 100</t>
  </si>
  <si>
    <t>Разработка грунта вручную в траншеях глубиной до 2 м без креплений с откосами, группа грунтов: 1</t>
  </si>
  <si>
    <t>ФЕР01-02-057-01</t>
  </si>
  <si>
    <t>Устройство опорной рамы</t>
  </si>
  <si>
    <t>(0,08)</t>
  </si>
  <si>
    <t>(2,54)</t>
  </si>
  <si>
    <t>Ограждение (1х1 Н=2,2)м</t>
  </si>
  <si>
    <t>ЛОКАЛЬНЫЙ СМЕТНЫЙ РАСЧЕТ (СМЕТА) № 02-01-04</t>
  </si>
  <si>
    <t>Объем=9*0,3</t>
  </si>
  <si>
    <t>Объем=((81,2+19,72+97,05+27+6,2+22,62+1,9+6,08+0,22+0,24+1,33+22,14+25,1)/1000*29) / 100</t>
  </si>
  <si>
    <t>Объем=1,33/1000</t>
  </si>
  <si>
    <t>Объем=(1,9+0,22+0,24)/1000</t>
  </si>
  <si>
    <t>Объем=(22,62+6,08)/1000</t>
  </si>
  <si>
    <t>Объем=(0,31*1,9+1,31*1,9*3+2,3)/100</t>
  </si>
  <si>
    <t>Объем=2,2*5</t>
  </si>
  <si>
    <t>Объем=81,2/1000</t>
  </si>
  <si>
    <t>Объем=2*(11,07+12,55)/1000</t>
  </si>
  <si>
    <t>Объем=(0,2*0,25*6,5) / 100</t>
  </si>
  <si>
    <t>Объем=(6*0,7) / 1000</t>
  </si>
  <si>
    <t>Объем=(0,25*0,25*6,5) / 100</t>
  </si>
  <si>
    <t>(0,1)</t>
  </si>
  <si>
    <t>(3,28)</t>
  </si>
  <si>
    <t>Ограждение (1,5х1,5 Н=2,2)м</t>
  </si>
  <si>
    <t>ЛОКАЛЬНЫЙ СМЕТНЫЙ РАСЧЕТ (СМЕТА) № 02-01-05</t>
  </si>
  <si>
    <t xml:space="preserve">          Пусконаладочные работы</t>
  </si>
  <si>
    <t xml:space="preserve">     Прочие затраты</t>
  </si>
  <si>
    <t>СП Пусконаладочные работы: 'вхолостую' - 80%, 'под нагрузкой' - 20%</t>
  </si>
  <si>
    <t>Приказ № 774/пр от 11.12.2020 Прил. п.83</t>
  </si>
  <si>
    <t>НР Пусконаладочные работы: 'вхолостую' - 80%, 'под нагрузкой' - 20%</t>
  </si>
  <si>
    <t>Приказ № 812/пр от 21.12.2020 Прил. п.83</t>
  </si>
  <si>
    <t>Инженер III категории</t>
  </si>
  <si>
    <t>10-3-3</t>
  </si>
  <si>
    <t xml:space="preserve"> ПЗ=0,5 (ОЗП=0,5; ЭМ=0,5 к расх.; ЗПМ=0,5; МАТ=0,5 к расх.; ТЗ=0,5; ТЗМ=0,5)</t>
  </si>
  <si>
    <t>Измерение сопротивления растеканию тока: заземлителя</t>
  </si>
  <si>
    <t>измерение</t>
  </si>
  <si>
    <t>ФЕРп01-11-010-01</t>
  </si>
  <si>
    <t>(0,03)</t>
  </si>
  <si>
    <t>(0,01)</t>
  </si>
  <si>
    <t>2022-09/5370-МЗЗ</t>
  </si>
  <si>
    <t>ЛОКАЛЬНЫЙ СМЕТНЫЙ РАСЧЕТ (СМЕТА) № 09-01-01</t>
  </si>
  <si>
    <t>904*1,08*6,8713</t>
  </si>
  <si>
    <t>940*1,08*6,8713</t>
  </si>
  <si>
    <t>Фахрутдинов Е.Г.</t>
  </si>
  <si>
    <t>Лок.смета 02-01-04</t>
  </si>
  <si>
    <t>Лок.смета 02-01-05</t>
  </si>
  <si>
    <t>Затраты по снегоборьбе - 0,4%</t>
  </si>
  <si>
    <t>Приказ МС РФ №325/пр т.2</t>
  </si>
  <si>
    <t xml:space="preserve">Производство работ в зимнее время - 3,3% </t>
  </si>
  <si>
    <t>Приказ МС РФ №325/пр прил.1 п.53</t>
  </si>
  <si>
    <t>Приказ МС РФ от 19.06.2020 № 332/пр прил.1 п.40.3.2</t>
  </si>
  <si>
    <t>Временные здания и сооружения - «(Магистральные трубопроводы вне городов: линейная часть включая электрохимическую защиту и линии технологической связи)» - 2,7%</t>
  </si>
  <si>
    <t>ВСЕГО  РАСХОДЫ</t>
  </si>
  <si>
    <t xml:space="preserve">НДС </t>
  </si>
  <si>
    <t>Итого</t>
  </si>
  <si>
    <t>Итого расходы</t>
  </si>
  <si>
    <t>Сметная прибыль</t>
  </si>
  <si>
    <t>5.</t>
  </si>
  <si>
    <t>Накладные расходы</t>
  </si>
  <si>
    <t>4.</t>
  </si>
  <si>
    <t>Услуги транспорта собственного</t>
  </si>
  <si>
    <t>3.</t>
  </si>
  <si>
    <t>Затраты на оплату труда</t>
  </si>
  <si>
    <t>2.</t>
  </si>
  <si>
    <t>Материалы</t>
  </si>
  <si>
    <t>1.</t>
  </si>
  <si>
    <t xml:space="preserve">        ( в руб/коп.)</t>
  </si>
  <si>
    <t xml:space="preserve">   СМЕТА  РАСХОДОВ №1</t>
  </si>
  <si>
    <t>________________2022 г.</t>
  </si>
  <si>
    <t>_____________  Д.А. Мишуров</t>
  </si>
  <si>
    <t>_____________ А.Н.Добрыднев</t>
  </si>
  <si>
    <t>АО "Омскгазстройэксплуатация"</t>
  </si>
  <si>
    <t>ООО "Коралл"</t>
  </si>
  <si>
    <t xml:space="preserve">и.о. генерального директора </t>
  </si>
  <si>
    <t>Главный инженер</t>
  </si>
  <si>
    <t>УТВЕРЖДАЮ</t>
  </si>
  <si>
    <t>СОГЛАСОВАНО</t>
  </si>
  <si>
    <t>Составил::</t>
  </si>
  <si>
    <t>Сметная прибыль 89%*0,8 ФОТ</t>
  </si>
  <si>
    <t xml:space="preserve">от ФОТ </t>
  </si>
  <si>
    <t xml:space="preserve">Накладные расходы 130%*0,85 ФОТ </t>
  </si>
  <si>
    <t>НАКЛАДНЫЕ РАСХОДЫ</t>
  </si>
  <si>
    <t>БИМ №94, 1 часть, п.91.17.04-034</t>
  </si>
  <si>
    <t xml:space="preserve">Аппараты сварочные однопостовые  для ручной сварки </t>
  </si>
  <si>
    <t>калькуляция</t>
  </si>
  <si>
    <t xml:space="preserve">Установка для врезки под                     давлением </t>
  </si>
  <si>
    <t>БИМ №94, 1 часть, п.45, стр.138</t>
  </si>
  <si>
    <t>Автомобиль ГАЗ-53 фургон</t>
  </si>
  <si>
    <t>Примечание</t>
  </si>
  <si>
    <t>Стоимость - всего, руб.</t>
  </si>
  <si>
    <t>Ст-ть 1 маш.часа руб.</t>
  </si>
  <si>
    <t>Кол-во маш.час.     работы</t>
  </si>
  <si>
    <t>Марка автомобиля (механизма)</t>
  </si>
  <si>
    <t>УСЛУГИ  ТРАНСПОРТА СОБСТВЕННОГО</t>
  </si>
  <si>
    <t>Среднечасовая зарплата, руб/коп.</t>
  </si>
  <si>
    <t>Среднемесячная норма рабочего времени на 2022 год</t>
  </si>
  <si>
    <t xml:space="preserve">Среднемесячная зарплата рабочих в 2022 году </t>
  </si>
  <si>
    <t xml:space="preserve">ВСЕГО </t>
  </si>
  <si>
    <t>Слесарь-ремонтник 4-5 разряда (1 чел.)</t>
  </si>
  <si>
    <t>Монтажник технологических трубопроводов 5р. (1 чел.)</t>
  </si>
  <si>
    <t>Электрогазосварщик 6 разряда (1 чел.)</t>
  </si>
  <si>
    <t>Фонд оплаты труда, руб.</t>
  </si>
  <si>
    <t>Среднечасовая зарплата, руб.</t>
  </si>
  <si>
    <t>Фонд рабочего времени, час.</t>
  </si>
  <si>
    <t>Профессия, должность</t>
  </si>
  <si>
    <t>(78км)</t>
  </si>
  <si>
    <t>(отработано часов -2,0 в пути 2,6)</t>
  </si>
  <si>
    <t xml:space="preserve"> ЗАТРАТЫ НА ОПЛАТУ  ТРУДА  </t>
  </si>
  <si>
    <t>ИТОГО с К=1,03</t>
  </si>
  <si>
    <t xml:space="preserve">ИТОГО </t>
  </si>
  <si>
    <t>Грунтовка "Транскор-Газ"</t>
  </si>
  <si>
    <t>Обертка Полилен 40-ОБ-63</t>
  </si>
  <si>
    <t>Лента Полилен 40-ЛИ-63</t>
  </si>
  <si>
    <t>Круг зачистной 230</t>
  </si>
  <si>
    <t>Круг отрезной 230</t>
  </si>
  <si>
    <t xml:space="preserve">Электроды LB-52U д. 3,2мм </t>
  </si>
  <si>
    <t xml:space="preserve">Электроды LB-52U д. 2,6мм </t>
  </si>
  <si>
    <t>Труба Ду=108х4,0мм (катушка)</t>
  </si>
  <si>
    <t>Кран шаровый полнопроходной приварной     (ТЕМПЕР), DN50 PN40</t>
  </si>
  <si>
    <t>Стоимость-всего</t>
  </si>
  <si>
    <t>Стоимость                                                  за единицу</t>
  </si>
  <si>
    <t>Ед.изм.</t>
  </si>
  <si>
    <t>Наименование</t>
  </si>
  <si>
    <t>МАТЕРИАЛЫ</t>
  </si>
  <si>
    <t>1.1.</t>
  </si>
  <si>
    <t>МАТЕРИАЛЬНЫЕ  РАСХОДЫ</t>
  </si>
  <si>
    <t xml:space="preserve">          (в руб/коп. без НДС)</t>
  </si>
  <si>
    <r>
      <t xml:space="preserve">на присоединение (врезку) объекта: «Межпоселковый газопровод до д.Смоляновка Любинского района Омской области» </t>
    </r>
    <r>
      <rPr>
        <sz val="12"/>
        <rFont val="Times New Roman"/>
        <family val="1"/>
        <charset val="204"/>
      </rPr>
      <t>в существующий подземный газопровод DN110х10 краном Д-100 мм</t>
    </r>
  </si>
  <si>
    <t xml:space="preserve">  РАСШИФРОВКА к смете расходов №1</t>
  </si>
  <si>
    <t>Калькуляция</t>
  </si>
  <si>
    <t>Врезка в существующий подземный газопровод DN110х10 краном Д-100 мм</t>
  </si>
  <si>
    <t>Стоимость проживания : 12руб (Пост.Пр-ва РФ от 02.10.2002 № 729)</t>
  </si>
  <si>
    <r>
      <t>Продолжительность строительства
согласно ПОС -2</t>
    </r>
    <r>
      <rPr>
        <sz val="10"/>
        <color indexed="17"/>
        <rFont val="Arial Cyr"/>
        <charset val="204"/>
      </rPr>
      <t xml:space="preserve"> мес.</t>
    </r>
    <r>
      <rPr>
        <sz val="10"/>
        <color indexed="10"/>
        <rFont val="Arial Cyr"/>
        <charset val="204"/>
      </rPr>
      <t xml:space="preserve"> </t>
    </r>
    <r>
      <rPr>
        <sz val="10"/>
        <color indexed="17"/>
        <rFont val="Arial Cyr"/>
        <charset val="204"/>
      </rPr>
      <t>(46 дней</t>
    </r>
    <r>
      <rPr>
        <sz val="10"/>
        <color indexed="17"/>
        <rFont val="Arial Cyr"/>
        <family val="2"/>
        <charset val="204"/>
      </rPr>
      <t>)</t>
    </r>
    <r>
      <rPr>
        <sz val="11"/>
        <color theme="1"/>
        <rFont val="Calibri"/>
        <family val="2"/>
        <charset val="204"/>
        <scheme val="minor"/>
      </rPr>
      <t xml:space="preserve">
Расчётное количество рабочих 
согласно ПОС  </t>
    </r>
    <r>
      <rPr>
        <sz val="10"/>
        <color indexed="17"/>
        <rFont val="Arial Cyr"/>
        <charset val="204"/>
      </rPr>
      <t>-8</t>
    </r>
    <r>
      <rPr>
        <sz val="11"/>
        <color theme="1"/>
        <rFont val="Calibri"/>
        <family val="2"/>
        <charset val="204"/>
        <scheme val="minor"/>
      </rPr>
      <t xml:space="preserve"> чел.
Суточные -100 руб/сут (Пост.Пр-ва РФ от 2.10.02г.)</t>
    </r>
  </si>
  <si>
    <t>8*46*100</t>
  </si>
  <si>
    <t>8*46*12</t>
  </si>
  <si>
    <r>
      <t>Среднее расстояние до объекта -(77-3)км.
0,5 часа - время простоя.
Средняя скорость за городом 49 км/час.
Продолжительность стр-ва согласно ПОС -2 мес. * 4,35 (среднегодовое количество недель в месяце)=8 недели
Количество рейсов -16</t>
    </r>
    <r>
      <rPr>
        <sz val="10"/>
        <color indexed="17"/>
        <rFont val="Arial Cyr"/>
        <family val="2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>А/м ПАЗ тариф маш/час 
(ФСЭМ-91.13.03-508) 
71,6+0,94*10,06+0,61*10,06=87,19*</t>
    </r>
    <r>
      <rPr>
        <sz val="11"/>
        <color rgb="FF00B050"/>
        <rFont val="Calibri"/>
        <family val="2"/>
        <charset val="204"/>
        <scheme val="minor"/>
      </rPr>
      <t>12,04=1049,77</t>
    </r>
    <r>
      <rPr>
        <sz val="11"/>
        <color theme="1"/>
        <rFont val="Calibri"/>
        <family val="2"/>
        <charset val="204"/>
        <scheme val="minor"/>
      </rPr>
      <t xml:space="preserve"> руб. </t>
    </r>
  </si>
  <si>
    <r>
      <t>(15/25+</t>
    </r>
    <r>
      <rPr>
        <sz val="11"/>
        <color rgb="FF00B050"/>
        <rFont val="Calibri"/>
        <family val="2"/>
        <charset val="204"/>
        <scheme val="minor"/>
      </rPr>
      <t>59</t>
    </r>
    <r>
      <rPr>
        <sz val="11"/>
        <color theme="1"/>
        <rFont val="Calibri"/>
        <family val="2"/>
        <charset val="204"/>
        <scheme val="minor"/>
      </rPr>
      <t>/49+0,5)
*16</t>
    </r>
    <r>
      <rPr>
        <sz val="10"/>
        <color indexed="17"/>
        <rFont val="Arial Cyr"/>
        <charset val="204"/>
      </rPr>
      <t>*1049,77</t>
    </r>
  </si>
  <si>
    <t>ГРАНД-Смета, версия 2022.2</t>
  </si>
  <si>
    <t>(15,97)</t>
  </si>
  <si>
    <t>(1,19)</t>
  </si>
  <si>
    <t xml:space="preserve">  </t>
  </si>
  <si>
    <t xml:space="preserve"> ПЗ=0,3 (ОЗП=0,3; ЭМ=0,3 к расх.; ЗПМ=0,3; МАТ=0,3 к расх.; ТЗ=0,3; ТЗМ=0,3)</t>
  </si>
  <si>
    <t>(Земляные работы, выполняемые по другим видам работ (подготовительным, сопутствующим, укрепительным))</t>
  </si>
  <si>
    <t>(Наружные сети водопровода, канализации, теплоснабжения, газопровода)</t>
  </si>
  <si>
    <t>Объем=кр*1,05/1000</t>
  </si>
  <si>
    <t>Объем=кр*1,05*1,004</t>
  </si>
  <si>
    <t>Объем=(0,05+0,08+0,95+2*0,01+0,002+0,00032)/1000*кр</t>
  </si>
  <si>
    <t>Объем=0,183/100*кр</t>
  </si>
  <si>
    <t>(Бетонные и железобетонные монолитные конструкции и работы в строительстве)</t>
  </si>
  <si>
    <t>Объем=(0,55*3,14*0,219*кр) / 100</t>
  </si>
  <si>
    <t>(Строительные металлические конструкции)</t>
  </si>
  <si>
    <t>Объем=0,5/1000*ф</t>
  </si>
  <si>
    <t>Объем=0,5*1,004*ф</t>
  </si>
  <si>
    <t>Объем=(0,5*ф) / 100</t>
  </si>
  <si>
    <t>(Электротехнические установки на других объектах)</t>
  </si>
  <si>
    <t>Объем=0,49*0,32*к</t>
  </si>
  <si>
    <t>(Земляные работы, выполняемые ручным способом)</t>
  </si>
  <si>
    <t>Объем=пк*1,1</t>
  </si>
  <si>
    <t>Объем=0,49*0,68*к</t>
  </si>
  <si>
    <t>(Конструкции из кирпича и блоков)</t>
  </si>
  <si>
    <t>Объем=щк*1,15</t>
  </si>
  <si>
    <t>Объем=0,16/100*к</t>
  </si>
  <si>
    <t>Объем=бпк*100*1,04</t>
  </si>
  <si>
    <t>Объем=3,1/100*к</t>
  </si>
  <si>
    <t>Объем=1,7*к</t>
  </si>
  <si>
    <t>Объем=1,05*к</t>
  </si>
  <si>
    <t>Объем=(0,05+0,08+0,95+2*0,3+0,002+0,00032)/1000*к</t>
  </si>
  <si>
    <t>Объем=(3,14*0,52*(0,219+0,032)*к) / 100</t>
  </si>
  <si>
    <t>(Земляные работы, выполняемые механизированным способом)</t>
  </si>
  <si>
    <t>Объем=асф*101*к</t>
  </si>
  <si>
    <t>(Кровли)</t>
  </si>
  <si>
    <t>Объем=0,08*ст</t>
  </si>
  <si>
    <t>Объем=1,15*0,08*ст</t>
  </si>
  <si>
    <t>Объем=0,015*ст</t>
  </si>
  <si>
    <t>Объем=щс*1,1</t>
  </si>
  <si>
    <t>Объем=0,13/100*ст</t>
  </si>
  <si>
    <t>Объем=бет*100*1,02</t>
  </si>
  <si>
    <t>Объем=ст/100</t>
  </si>
  <si>
    <t>(Автомобильные дороги)</t>
  </si>
  <si>
    <t>Объем=0,2/1000*ст</t>
  </si>
  <si>
    <t>ФССЦ-08.3.05.05-0061
2 кв. 2019</t>
  </si>
  <si>
    <t xml:space="preserve">Итого по разделу 1 </t>
  </si>
  <si>
    <t>(Перевозка грузов автотранспортом)</t>
  </si>
  <si>
    <t>Итого по разделу 2 Перевозка материалов</t>
  </si>
  <si>
    <t>Газопровод высокого давления Г3 2 вариант</t>
  </si>
  <si>
    <t>(117,3)</t>
  </si>
  <si>
    <t>(115,07)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</si>
</sst>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0.000000"/>
    <numFmt numFmtId="167" formatCode="0.0000"/>
    <numFmt numFmtId="168" formatCode="0.00000"/>
    <numFmt numFmtId="169" formatCode="0.0000000"/>
  </numFmts>
  <fonts count="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0"/>
      <color theme="0"/>
      <name val="Arial Cyr"/>
      <charset val="204"/>
    </font>
    <font>
      <b/>
      <sz val="11"/>
      <name val="Arial Cyr"/>
      <charset val="204"/>
    </font>
    <font>
      <b/>
      <sz val="12"/>
      <color theme="0"/>
      <name val="Arial Cyr"/>
      <charset val="204"/>
    </font>
    <font>
      <b/>
      <sz val="12"/>
      <name val="Arial Cyr"/>
      <charset val="204"/>
    </font>
    <font>
      <b/>
      <sz val="11.5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10"/>
      <color theme="0"/>
      <name val="Arial Cyr"/>
      <charset val="204"/>
    </font>
    <font>
      <sz val="10"/>
      <color rgb="FF00B05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color indexed="17"/>
      <name val="Arial Cyr"/>
      <charset val="204"/>
    </font>
    <font>
      <sz val="10"/>
      <color indexed="10"/>
      <name val="Arial Cyr"/>
      <charset val="204"/>
    </font>
    <font>
      <sz val="10"/>
      <color indexed="17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10"/>
      <name val="Arial Cyr"/>
    </font>
    <font>
      <sz val="10"/>
      <name val="Arial"/>
      <family val="2"/>
      <charset val="204"/>
    </font>
    <font>
      <sz val="8"/>
      <color theme="0"/>
      <name val="Arial Cyr"/>
      <family val="2"/>
      <charset val="204"/>
    </font>
    <font>
      <sz val="8"/>
      <color indexed="17"/>
      <name val="Arial Cyr"/>
      <charset val="204"/>
    </font>
    <font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</font>
    <font>
      <b/>
      <sz val="10"/>
      <color rgb="FF00B050"/>
      <name val="Arial Cyr"/>
      <family val="2"/>
      <charset val="204"/>
    </font>
    <font>
      <sz val="10"/>
      <color indexed="8"/>
      <name val="Mangal"/>
      <family val="2"/>
      <charset val="204"/>
    </font>
    <font>
      <sz val="10"/>
      <color indexed="9"/>
      <name val="Mangal"/>
      <family val="2"/>
      <charset val="204"/>
    </font>
    <font>
      <sz val="10"/>
      <color indexed="16"/>
      <name val="Mangal"/>
      <family val="2"/>
      <charset val="204"/>
    </font>
    <font>
      <sz val="10"/>
      <color indexed="23"/>
      <name val="Mangal"/>
      <family val="2"/>
      <charset val="204"/>
    </font>
    <font>
      <sz val="10"/>
      <color indexed="58"/>
      <name val="Mangal"/>
      <family val="2"/>
      <charset val="204"/>
    </font>
    <font>
      <sz val="10"/>
      <color indexed="19"/>
      <name val="Mangal"/>
      <family val="2"/>
      <charset val="204"/>
    </font>
    <font>
      <sz val="10"/>
      <color indexed="63"/>
      <name val="Mangal"/>
      <family val="2"/>
      <charset val="204"/>
    </font>
    <font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i/>
      <sz val="8"/>
      <color rgb="FF000000"/>
      <name val="Arial"/>
      <charset val="204"/>
    </font>
    <font>
      <b/>
      <sz val="9"/>
      <color rgb="FF000000"/>
      <name val="Arial"/>
      <charset val="204"/>
    </font>
    <font>
      <b/>
      <sz val="14"/>
      <color rgb="FF000000"/>
      <name val="Arial"/>
      <charset val="204"/>
    </font>
    <font>
      <sz val="8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Times New Roman"/>
      <family val="1"/>
      <charset val="204"/>
    </font>
    <font>
      <sz val="8"/>
      <name val="Arial"/>
      <charset val="204"/>
    </font>
    <font>
      <i/>
      <sz val="8"/>
      <name val="Arial"/>
      <charset val="204"/>
    </font>
    <font>
      <b/>
      <sz val="14"/>
      <name val="Arial"/>
      <charset val="204"/>
    </font>
    <font>
      <b/>
      <sz val="8"/>
      <name val="Arial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90">
    <xf numFmtId="0" fontId="0" fillId="0" borderId="0"/>
    <xf numFmtId="0" fontId="2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3">
      <alignment horizontal="center"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8" fillId="7" borderId="4" applyNumberFormat="0" applyAlignment="0" applyProtection="0"/>
    <xf numFmtId="0" fontId="17" fillId="0" borderId="3">
      <alignment horizontal="center"/>
    </xf>
    <xf numFmtId="0" fontId="19" fillId="20" borderId="5" applyNumberFormat="0" applyAlignment="0" applyProtection="0"/>
    <xf numFmtId="0" fontId="20" fillId="20" borderId="4" applyNumberForma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7" fillId="0" borderId="0">
      <alignment horizontal="right" vertical="top" wrapText="1"/>
    </xf>
    <xf numFmtId="0" fontId="25" fillId="21" borderId="10" applyNumberFormat="0" applyAlignment="0" applyProtection="0"/>
    <xf numFmtId="0" fontId="17" fillId="0" borderId="3">
      <alignment horizontal="center" wrapText="1"/>
    </xf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7" fillId="0" borderId="3">
      <alignment horizontal="center"/>
    </xf>
    <xf numFmtId="0" fontId="2" fillId="0" borderId="0"/>
    <xf numFmtId="0" fontId="28" fillId="0" borderId="0"/>
    <xf numFmtId="0" fontId="28" fillId="0" borderId="0"/>
    <xf numFmtId="0" fontId="1" fillId="0" borderId="0"/>
    <xf numFmtId="0" fontId="2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23" borderId="11" applyNumberFormat="0" applyFont="0" applyAlignment="0" applyProtection="0"/>
    <xf numFmtId="0" fontId="17" fillId="0" borderId="3">
      <alignment horizontal="center"/>
    </xf>
    <xf numFmtId="0" fontId="17" fillId="0" borderId="3">
      <alignment horizontal="center"/>
    </xf>
    <xf numFmtId="0" fontId="31" fillId="0" borderId="12" applyNumberFormat="0" applyFill="0" applyAlignment="0" applyProtection="0"/>
    <xf numFmtId="0" fontId="17" fillId="0" borderId="0">
      <alignment horizontal="center" vertical="top" wrapText="1"/>
    </xf>
    <xf numFmtId="0" fontId="32" fillId="0" borderId="0" applyNumberFormat="0" applyFill="0" applyBorder="0" applyAlignment="0" applyProtection="0"/>
    <xf numFmtId="0" fontId="17" fillId="0" borderId="0">
      <alignment horizontal="center"/>
    </xf>
    <xf numFmtId="0" fontId="17" fillId="0" borderId="0">
      <alignment horizontal="left" vertical="top"/>
    </xf>
    <xf numFmtId="0" fontId="33" fillId="4" borderId="0" applyNumberFormat="0" applyBorder="0" applyAlignment="0" applyProtection="0"/>
    <xf numFmtId="0" fontId="28" fillId="0" borderId="0"/>
    <xf numFmtId="0" fontId="2" fillId="0" borderId="0"/>
    <xf numFmtId="0" fontId="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" fillId="0" borderId="0"/>
  </cellStyleXfs>
  <cellXfs count="774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2" fontId="2" fillId="0" borderId="0" xfId="1" applyNumberFormat="1" applyFont="1"/>
    <xf numFmtId="2" fontId="4" fillId="0" borderId="0" xfId="1" applyNumberFormat="1" applyFont="1"/>
    <xf numFmtId="0" fontId="6" fillId="0" borderId="0" xfId="1" applyFont="1"/>
    <xf numFmtId="0" fontId="7" fillId="0" borderId="0" xfId="1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0" borderId="0" xfId="0" applyFont="1"/>
    <xf numFmtId="0" fontId="11" fillId="0" borderId="0" xfId="1" applyFont="1"/>
    <xf numFmtId="0" fontId="10" fillId="0" borderId="0" xfId="1" applyFont="1"/>
    <xf numFmtId="0" fontId="13" fillId="0" borderId="0" xfId="0" applyFont="1"/>
    <xf numFmtId="0" fontId="2" fillId="0" borderId="0" xfId="1" applyFont="1" applyAlignment="1"/>
    <xf numFmtId="164" fontId="4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wrapText="1"/>
    </xf>
    <xf numFmtId="1" fontId="2" fillId="0" borderId="0" xfId="1" applyNumberFormat="1" applyFont="1" applyAlignment="1">
      <alignment horizontal="right"/>
    </xf>
    <xf numFmtId="0" fontId="11" fillId="0" borderId="0" xfId="0" applyFont="1" applyBorder="1"/>
    <xf numFmtId="0" fontId="10" fillId="0" borderId="0" xfId="0" applyFont="1" applyBorder="1"/>
    <xf numFmtId="0" fontId="0" fillId="0" borderId="0" xfId="0" applyFont="1"/>
    <xf numFmtId="0" fontId="2" fillId="0" borderId="3" xfId="42" applyBorder="1" applyAlignment="1">
      <alignment horizontal="center" vertical="center" wrapText="1"/>
    </xf>
    <xf numFmtId="0" fontId="0" fillId="0" borderId="2" xfId="42" applyFont="1" applyBorder="1" applyAlignment="1">
      <alignment horizontal="left" vertical="center" wrapText="1"/>
    </xf>
    <xf numFmtId="0" fontId="0" fillId="0" borderId="2" xfId="42" applyFont="1" applyBorder="1" applyAlignment="1">
      <alignment horizontal="center" vertical="center" wrapText="1"/>
    </xf>
    <xf numFmtId="1" fontId="12" fillId="0" borderId="2" xfId="42" applyNumberFormat="1" applyFont="1" applyBorder="1" applyAlignment="1">
      <alignment horizontal="center" vertical="center" wrapText="1"/>
    </xf>
    <xf numFmtId="0" fontId="2" fillId="0" borderId="0" xfId="42"/>
    <xf numFmtId="0" fontId="13" fillId="0" borderId="2" xfId="42" applyFont="1" applyBorder="1" applyAlignment="1">
      <alignment horizontal="center" vertical="center" wrapText="1"/>
    </xf>
    <xf numFmtId="0" fontId="36" fillId="0" borderId="19" xfId="42" applyFont="1" applyBorder="1" applyAlignment="1">
      <alignment horizontal="center" vertical="center" wrapText="1"/>
    </xf>
    <xf numFmtId="0" fontId="36" fillId="0" borderId="19" xfId="42" applyFont="1" applyFill="1" applyBorder="1" applyAlignment="1">
      <alignment horizontal="center" vertical="center" wrapText="1"/>
    </xf>
    <xf numFmtId="2" fontId="13" fillId="0" borderId="2" xfId="42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2" fillId="0" borderId="0" xfId="1" applyFont="1" applyBorder="1"/>
    <xf numFmtId="0" fontId="13" fillId="0" borderId="0" xfId="42" applyFont="1"/>
    <xf numFmtId="0" fontId="13" fillId="0" borderId="0" xfId="42" applyFont="1" applyFill="1" applyBorder="1" applyAlignment="1">
      <alignment vertical="center" wrapText="1"/>
    </xf>
    <xf numFmtId="1" fontId="14" fillId="0" borderId="0" xfId="42" applyNumberFormat="1" applyFont="1" applyBorder="1" applyAlignment="1">
      <alignment horizontal="center" vertical="center" wrapText="1"/>
    </xf>
    <xf numFmtId="0" fontId="13" fillId="0" borderId="0" xfId="42" applyFont="1" applyBorder="1" applyAlignment="1">
      <alignment horizontal="center" vertical="center" wrapText="1"/>
    </xf>
    <xf numFmtId="1" fontId="14" fillId="0" borderId="2" xfId="42" applyNumberFormat="1" applyFont="1" applyBorder="1" applyAlignment="1">
      <alignment horizontal="center" vertical="center" wrapText="1"/>
    </xf>
    <xf numFmtId="0" fontId="13" fillId="0" borderId="3" xfId="42" applyFont="1" applyBorder="1" applyAlignment="1">
      <alignment horizontal="center" vertical="center" wrapText="1"/>
    </xf>
    <xf numFmtId="2" fontId="46" fillId="0" borderId="2" xfId="42" applyNumberFormat="1" applyFont="1" applyBorder="1" applyAlignment="1">
      <alignment horizontal="center" vertical="center" wrapText="1"/>
    </xf>
    <xf numFmtId="2" fontId="13" fillId="0" borderId="3" xfId="42" applyNumberFormat="1" applyFont="1" applyBorder="1" applyAlignment="1">
      <alignment horizontal="center" vertical="center" wrapText="1"/>
    </xf>
    <xf numFmtId="0" fontId="36" fillId="0" borderId="2" xfId="42" applyFont="1" applyBorder="1" applyAlignment="1">
      <alignment horizontal="center" vertical="center" wrapText="1"/>
    </xf>
    <xf numFmtId="2" fontId="36" fillId="0" borderId="2" xfId="42" applyNumberFormat="1" applyFont="1" applyBorder="1" applyAlignment="1">
      <alignment horizontal="center" vertical="center" wrapText="1"/>
    </xf>
    <xf numFmtId="2" fontId="13" fillId="24" borderId="2" xfId="42" applyNumberFormat="1" applyFont="1" applyFill="1" applyBorder="1" applyAlignment="1">
      <alignment horizontal="center" vertical="center" wrapText="1"/>
    </xf>
    <xf numFmtId="0" fontId="13" fillId="24" borderId="3" xfId="42" applyFont="1" applyFill="1" applyBorder="1" applyAlignment="1">
      <alignment horizontal="center" vertical="center" wrapText="1"/>
    </xf>
    <xf numFmtId="2" fontId="13" fillId="24" borderId="3" xfId="42" applyNumberFormat="1" applyFont="1" applyFill="1" applyBorder="1" applyAlignment="1">
      <alignment horizontal="center" vertical="center" wrapText="1"/>
    </xf>
    <xf numFmtId="0" fontId="13" fillId="24" borderId="2" xfId="42" applyFont="1" applyFill="1" applyBorder="1" applyAlignment="1">
      <alignment horizontal="center" vertical="center" wrapText="1"/>
    </xf>
    <xf numFmtId="0" fontId="35" fillId="0" borderId="0" xfId="42" applyFont="1"/>
    <xf numFmtId="0" fontId="35" fillId="0" borderId="16" xfId="42" applyFont="1" applyBorder="1" applyAlignment="1">
      <alignment horizontal="center" vertical="center" wrapText="1"/>
    </xf>
    <xf numFmtId="0" fontId="35" fillId="0" borderId="18" xfId="42" applyFont="1" applyBorder="1" applyAlignment="1">
      <alignment horizontal="center" vertical="center" wrapText="1"/>
    </xf>
    <xf numFmtId="0" fontId="13" fillId="0" borderId="17" xfId="42" applyFont="1" applyBorder="1" applyAlignment="1">
      <alignment horizontal="center" vertical="center" wrapText="1"/>
    </xf>
    <xf numFmtId="0" fontId="13" fillId="0" borderId="16" xfId="42" applyFont="1" applyBorder="1" applyAlignment="1">
      <alignment horizontal="center" vertical="center" wrapText="1"/>
    </xf>
    <xf numFmtId="0" fontId="35" fillId="0" borderId="15" xfId="42" applyFont="1" applyBorder="1" applyAlignment="1">
      <alignment horizontal="center" vertical="center" wrapText="1"/>
    </xf>
    <xf numFmtId="0" fontId="13" fillId="0" borderId="15" xfId="42" applyFont="1" applyBorder="1" applyAlignment="1">
      <alignment horizontal="center" vertical="center" wrapText="1"/>
    </xf>
    <xf numFmtId="0" fontId="13" fillId="0" borderId="14" xfId="42" applyFont="1" applyBorder="1" applyAlignment="1">
      <alignment horizontal="center" vertical="center" wrapText="1"/>
    </xf>
    <xf numFmtId="0" fontId="13" fillId="0" borderId="0" xfId="42" applyFont="1" applyBorder="1" applyAlignment="1">
      <alignment horizontal="center"/>
    </xf>
    <xf numFmtId="0" fontId="34" fillId="0" borderId="0" xfId="42" applyFont="1"/>
    <xf numFmtId="0" fontId="12" fillId="0" borderId="0" xfId="0" applyFont="1"/>
    <xf numFmtId="0" fontId="13" fillId="0" borderId="0" xfId="42" applyFont="1" applyFill="1" applyBorder="1" applyAlignment="1">
      <alignment horizontal="left" vertical="center" wrapText="1"/>
    </xf>
    <xf numFmtId="2" fontId="13" fillId="0" borderId="2" xfId="42" applyNumberFormat="1" applyFont="1" applyFill="1" applyBorder="1" applyAlignment="1">
      <alignment horizontal="center" vertical="center" wrapText="1"/>
    </xf>
    <xf numFmtId="2" fontId="10" fillId="0" borderId="2" xfId="42" applyNumberFormat="1" applyFont="1" applyBorder="1" applyAlignment="1">
      <alignment horizontal="center" vertical="center" wrapText="1"/>
    </xf>
    <xf numFmtId="0" fontId="2" fillId="0" borderId="0" xfId="42" applyBorder="1" applyAlignment="1">
      <alignment horizontal="center"/>
    </xf>
    <xf numFmtId="0" fontId="35" fillId="0" borderId="14" xfId="42" applyFont="1" applyBorder="1" applyAlignment="1">
      <alignment horizontal="center" vertical="center" wrapText="1"/>
    </xf>
    <xf numFmtId="0" fontId="35" fillId="0" borderId="16" xfId="42" applyFont="1" applyBorder="1" applyAlignment="1">
      <alignment horizontal="center" vertical="center"/>
    </xf>
    <xf numFmtId="0" fontId="2" fillId="0" borderId="2" xfId="42" applyBorder="1" applyAlignment="1">
      <alignment horizontal="center" vertical="center" wrapText="1"/>
    </xf>
    <xf numFmtId="0" fontId="2" fillId="0" borderId="3" xfId="42" applyFont="1" applyBorder="1" applyAlignment="1">
      <alignment horizontal="center" vertical="center" wrapText="1"/>
    </xf>
    <xf numFmtId="0" fontId="2" fillId="0" borderId="3" xfId="42" applyBorder="1"/>
    <xf numFmtId="1" fontId="50" fillId="0" borderId="2" xfId="42" applyNumberFormat="1" applyFont="1" applyBorder="1" applyAlignment="1">
      <alignment horizontal="center" vertical="center" wrapText="1"/>
    </xf>
    <xf numFmtId="0" fontId="41" fillId="0" borderId="0" xfId="42" applyFont="1"/>
    <xf numFmtId="0" fontId="2" fillId="0" borderId="0" xfId="42" applyAlignment="1">
      <alignment wrapText="1"/>
    </xf>
    <xf numFmtId="0" fontId="37" fillId="0" borderId="0" xfId="42" applyFont="1" applyAlignment="1">
      <alignment horizontal="right"/>
    </xf>
    <xf numFmtId="0" fontId="41" fillId="0" borderId="0" xfId="42" applyFont="1" applyAlignment="1">
      <alignment horizontal="center"/>
    </xf>
    <xf numFmtId="0" fontId="41" fillId="0" borderId="0" xfId="42" applyFont="1" applyAlignment="1"/>
    <xf numFmtId="0" fontId="13" fillId="0" borderId="0" xfId="42" applyFont="1" applyAlignment="1">
      <alignment horizontal="center" wrapText="1"/>
    </xf>
    <xf numFmtId="0" fontId="13" fillId="0" borderId="0" xfId="42" applyFont="1" applyAlignment="1">
      <alignment horizontal="left" wrapText="1"/>
    </xf>
    <xf numFmtId="0" fontId="13" fillId="0" borderId="20" xfId="42" applyFont="1" applyBorder="1" applyAlignment="1">
      <alignment horizontal="center" vertical="center" wrapText="1"/>
    </xf>
    <xf numFmtId="0" fontId="13" fillId="0" borderId="21" xfId="42" applyFont="1" applyBorder="1" applyAlignment="1">
      <alignment horizontal="center" vertical="center" wrapText="1"/>
    </xf>
    <xf numFmtId="0" fontId="13" fillId="0" borderId="22" xfId="42" applyFont="1" applyBorder="1" applyAlignment="1">
      <alignment horizontal="center" vertical="center" wrapText="1"/>
    </xf>
    <xf numFmtId="0" fontId="2" fillId="0" borderId="24" xfId="42" applyBorder="1" applyAlignment="1">
      <alignment vertical="center" wrapText="1"/>
    </xf>
    <xf numFmtId="0" fontId="2" fillId="0" borderId="24" xfId="42" applyFont="1" applyBorder="1" applyAlignment="1">
      <alignment horizontal="center" vertical="center" wrapText="1"/>
    </xf>
    <xf numFmtId="1" fontId="2" fillId="0" borderId="24" xfId="42" applyNumberFormat="1" applyBorder="1" applyAlignment="1">
      <alignment horizontal="center" vertical="center" wrapText="1"/>
    </xf>
    <xf numFmtId="0" fontId="2" fillId="0" borderId="2" xfId="42" applyFont="1" applyBorder="1" applyAlignment="1">
      <alignment vertical="center" wrapText="1"/>
    </xf>
    <xf numFmtId="1" fontId="2" fillId="0" borderId="3" xfId="42" applyNumberFormat="1" applyBorder="1" applyAlignment="1">
      <alignment horizontal="center" vertical="center" wrapText="1"/>
    </xf>
    <xf numFmtId="0" fontId="2" fillId="0" borderId="23" xfId="42" applyBorder="1" applyAlignment="1">
      <alignment horizontal="center" vertical="center" wrapText="1"/>
    </xf>
    <xf numFmtId="0" fontId="2" fillId="0" borderId="23" xfId="42" applyBorder="1" applyAlignment="1">
      <alignment horizontal="right" vertical="center" wrapText="1"/>
    </xf>
    <xf numFmtId="1" fontId="2" fillId="0" borderId="2" xfId="42" applyNumberFormat="1" applyBorder="1" applyAlignment="1">
      <alignment horizontal="center" vertical="center" wrapText="1"/>
    </xf>
    <xf numFmtId="0" fontId="2" fillId="0" borderId="2" xfId="42" applyBorder="1" applyAlignment="1">
      <alignment horizontal="left" vertical="center" wrapText="1"/>
    </xf>
    <xf numFmtId="0" fontId="2" fillId="0" borderId="24" xfId="42" applyBorder="1" applyAlignment="1">
      <alignment horizontal="center" vertical="center" wrapText="1"/>
    </xf>
    <xf numFmtId="0" fontId="2" fillId="0" borderId="2" xfId="42" applyBorder="1" applyAlignment="1">
      <alignment horizontal="right" vertical="center" wrapText="1"/>
    </xf>
    <xf numFmtId="0" fontId="2" fillId="0" borderId="3" xfId="42" applyFont="1" applyBorder="1" applyAlignment="1">
      <alignment vertical="center" wrapText="1"/>
    </xf>
    <xf numFmtId="10" fontId="2" fillId="0" borderId="2" xfId="42" applyNumberFormat="1" applyBorder="1" applyAlignment="1">
      <alignment horizontal="center" vertical="center" wrapText="1"/>
    </xf>
    <xf numFmtId="1" fontId="2" fillId="0" borderId="3" xfId="42" applyNumberFormat="1" applyFont="1" applyBorder="1" applyAlignment="1">
      <alignment horizontal="center" vertical="center" wrapText="1"/>
    </xf>
    <xf numFmtId="0" fontId="2" fillId="0" borderId="0" xfId="42" applyFont="1"/>
    <xf numFmtId="10" fontId="39" fillId="0" borderId="2" xfId="42" applyNumberFormat="1" applyFont="1" applyBorder="1" applyAlignment="1">
      <alignment horizontal="center" vertical="center" wrapText="1"/>
    </xf>
    <xf numFmtId="0" fontId="2" fillId="0" borderId="2" xfId="42" applyFont="1" applyBorder="1" applyAlignment="1">
      <alignment horizontal="center" vertical="center" wrapText="1"/>
    </xf>
    <xf numFmtId="10" fontId="2" fillId="0" borderId="2" xfId="42" applyNumberFormat="1" applyFont="1" applyBorder="1" applyAlignment="1">
      <alignment horizontal="center" vertical="center" wrapText="1"/>
    </xf>
    <xf numFmtId="9" fontId="2" fillId="0" borderId="2" xfId="42" applyNumberFormat="1" applyFont="1" applyBorder="1" applyAlignment="1">
      <alignment horizontal="center" vertical="center" wrapText="1"/>
    </xf>
    <xf numFmtId="0" fontId="61" fillId="0" borderId="2" xfId="42" applyFont="1" applyBorder="1" applyAlignment="1">
      <alignment horizontal="center" vertical="center" wrapText="1"/>
    </xf>
    <xf numFmtId="0" fontId="2" fillId="0" borderId="2" xfId="1" applyBorder="1" applyAlignment="1">
      <alignment horizontal="left" vertical="center" wrapText="1"/>
    </xf>
    <xf numFmtId="0" fontId="61" fillId="0" borderId="0" xfId="471" applyFont="1"/>
    <xf numFmtId="0" fontId="62" fillId="0" borderId="0" xfId="1" applyFont="1"/>
    <xf numFmtId="2" fontId="2" fillId="0" borderId="0" xfId="1" applyNumberFormat="1" applyFont="1" applyAlignment="1"/>
    <xf numFmtId="0" fontId="13" fillId="0" borderId="0" xfId="42" applyFont="1" applyAlignment="1">
      <alignment horizontal="left"/>
    </xf>
    <xf numFmtId="0" fontId="63" fillId="0" borderId="0" xfId="0" applyFont="1"/>
    <xf numFmtId="0" fontId="2" fillId="0" borderId="28" xfId="1" applyFont="1" applyBorder="1" applyAlignment="1">
      <alignment horizontal="left" vertical="center" wrapText="1"/>
    </xf>
    <xf numFmtId="2" fontId="2" fillId="0" borderId="28" xfId="1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28" xfId="1" applyFont="1" applyBorder="1" applyAlignment="1">
      <alignment horizontal="center" vertical="top"/>
    </xf>
    <xf numFmtId="2" fontId="10" fillId="0" borderId="28" xfId="1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center"/>
    </xf>
    <xf numFmtId="0" fontId="10" fillId="0" borderId="28" xfId="1" applyFont="1" applyFill="1" applyBorder="1" applyAlignment="1">
      <alignment horizontal="left" vertical="center" wrapText="1"/>
    </xf>
    <xf numFmtId="0" fontId="2" fillId="0" borderId="28" xfId="1" applyFont="1" applyBorder="1"/>
    <xf numFmtId="2" fontId="2" fillId="0" borderId="28" xfId="1" applyNumberFormat="1" applyFont="1" applyBorder="1" applyAlignment="1">
      <alignment horizontal="right" vertical="center"/>
    </xf>
    <xf numFmtId="0" fontId="10" fillId="0" borderId="28" xfId="1" applyFont="1" applyBorder="1" applyAlignment="1">
      <alignment horizontal="left" vertical="center" wrapText="1"/>
    </xf>
    <xf numFmtId="0" fontId="62" fillId="0" borderId="28" xfId="1" applyFont="1" applyBorder="1" applyAlignment="1">
      <alignment horizontal="center" wrapText="1"/>
    </xf>
    <xf numFmtId="0" fontId="2" fillId="0" borderId="28" xfId="1" applyFont="1" applyBorder="1" applyAlignment="1">
      <alignment horizontal="center"/>
    </xf>
    <xf numFmtId="0" fontId="2" fillId="0" borderId="28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wrapText="1"/>
    </xf>
    <xf numFmtId="0" fontId="2" fillId="0" borderId="28" xfId="1" applyFont="1" applyBorder="1" applyAlignment="1">
      <alignment wrapText="1"/>
    </xf>
    <xf numFmtId="2" fontId="10" fillId="0" borderId="28" xfId="1" applyNumberFormat="1" applyFont="1" applyBorder="1" applyAlignment="1">
      <alignment horizontal="right" vertical="center"/>
    </xf>
    <xf numFmtId="2" fontId="13" fillId="0" borderId="28" xfId="0" applyNumberFormat="1" applyFont="1" applyBorder="1" applyAlignment="1">
      <alignment horizontal="righ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right" vertical="center"/>
    </xf>
    <xf numFmtId="2" fontId="0" fillId="0" borderId="28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2" fontId="2" fillId="0" borderId="28" xfId="1" applyNumberFormat="1" applyFont="1" applyBorder="1" applyAlignment="1">
      <alignment horizontal="right"/>
    </xf>
    <xf numFmtId="2" fontId="2" fillId="0" borderId="28" xfId="1" applyNumberFormat="1" applyFont="1" applyBorder="1"/>
    <xf numFmtId="2" fontId="2" fillId="0" borderId="28" xfId="42" applyNumberFormat="1" applyFont="1" applyBorder="1" applyAlignment="1">
      <alignment horizontal="right" vertical="center" wrapText="1"/>
    </xf>
    <xf numFmtId="0" fontId="2" fillId="0" borderId="28" xfId="42" applyFont="1" applyBorder="1" applyAlignment="1">
      <alignment horizontal="left" vertical="center" wrapText="1"/>
    </xf>
    <xf numFmtId="0" fontId="2" fillId="0" borderId="28" xfId="42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 wrapText="1"/>
    </xf>
    <xf numFmtId="2" fontId="63" fillId="0" borderId="28" xfId="0" applyNumberFormat="1" applyFont="1" applyBorder="1" applyAlignment="1">
      <alignment horizontal="right" vertical="center" wrapText="1"/>
    </xf>
    <xf numFmtId="164" fontId="63" fillId="0" borderId="28" xfId="0" applyNumberFormat="1" applyFont="1" applyBorder="1"/>
    <xf numFmtId="0" fontId="63" fillId="0" borderId="28" xfId="0" applyFont="1" applyBorder="1" applyAlignment="1">
      <alignment horizontal="left" vertical="center" wrapText="1"/>
    </xf>
    <xf numFmtId="0" fontId="63" fillId="0" borderId="28" xfId="0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 wrapText="1"/>
    </xf>
    <xf numFmtId="164" fontId="10" fillId="0" borderId="28" xfId="0" applyNumberFormat="1" applyFont="1" applyBorder="1" applyAlignment="1">
      <alignment horizontal="righ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2" fillId="0" borderId="2" xfId="42" applyBorder="1" applyAlignment="1">
      <alignment horizontal="center" vertical="center" wrapText="1"/>
    </xf>
    <xf numFmtId="0" fontId="13" fillId="0" borderId="0" xfId="42" applyFont="1" applyFill="1" applyBorder="1" applyAlignment="1">
      <alignment horizontal="left" vertical="center" wrapText="1"/>
    </xf>
    <xf numFmtId="0" fontId="65" fillId="0" borderId="0" xfId="488" applyNumberFormat="1" applyFont="1" applyFill="1" applyBorder="1" applyAlignment="1" applyProtection="1"/>
    <xf numFmtId="0" fontId="65" fillId="0" borderId="0" xfId="488" applyNumberFormat="1" applyFont="1" applyFill="1" applyBorder="1" applyAlignment="1" applyProtection="1">
      <alignment wrapText="1"/>
    </xf>
    <xf numFmtId="0" fontId="64" fillId="0" borderId="0" xfId="488"/>
    <xf numFmtId="0" fontId="66" fillId="0" borderId="0" xfId="488" applyNumberFormat="1" applyFont="1" applyFill="1" applyBorder="1" applyAlignment="1" applyProtection="1">
      <alignment vertical="top" wrapText="1"/>
    </xf>
    <xf numFmtId="49" fontId="65" fillId="0" borderId="0" xfId="488" applyNumberFormat="1" applyFont="1" applyFill="1" applyBorder="1" applyAlignment="1" applyProtection="1"/>
    <xf numFmtId="0" fontId="65" fillId="0" borderId="0" xfId="488" applyNumberFormat="1" applyFont="1" applyFill="1" applyBorder="1" applyAlignment="1" applyProtection="1">
      <alignment horizontal="right" vertical="top"/>
    </xf>
    <xf numFmtId="0" fontId="65" fillId="0" borderId="0" xfId="488" applyNumberFormat="1" applyFont="1" applyFill="1" applyBorder="1" applyAlignment="1" applyProtection="1">
      <alignment horizontal="right"/>
    </xf>
    <xf numFmtId="0" fontId="65" fillId="0" borderId="29" xfId="488" applyNumberFormat="1" applyFont="1" applyFill="1" applyBorder="1" applyAlignment="1" applyProtection="1"/>
    <xf numFmtId="49" fontId="65" fillId="0" borderId="29" xfId="488" applyNumberFormat="1" applyFont="1" applyFill="1" applyBorder="1" applyAlignment="1" applyProtection="1"/>
    <xf numFmtId="3" fontId="66" fillId="0" borderId="0" xfId="488" applyNumberFormat="1" applyFont="1" applyFill="1" applyBorder="1" applyAlignment="1" applyProtection="1">
      <alignment horizontal="right" vertical="top"/>
    </xf>
    <xf numFmtId="2" fontId="66" fillId="0" borderId="0" xfId="488" applyNumberFormat="1" applyFont="1" applyFill="1" applyBorder="1" applyAlignment="1" applyProtection="1">
      <alignment horizontal="center" vertical="top"/>
    </xf>
    <xf numFmtId="4" fontId="66" fillId="0" borderId="0" xfId="488" applyNumberFormat="1" applyFont="1" applyFill="1" applyBorder="1" applyAlignment="1" applyProtection="1">
      <alignment horizontal="right" vertical="top"/>
    </xf>
    <xf numFmtId="0" fontId="66" fillId="0" borderId="0" xfId="488" applyNumberFormat="1" applyFont="1" applyFill="1" applyBorder="1" applyAlignment="1" applyProtection="1">
      <alignment horizontal="left" vertical="top" wrapText="1"/>
    </xf>
    <xf numFmtId="0" fontId="66" fillId="0" borderId="0" xfId="488" applyNumberFormat="1" applyFont="1" applyFill="1" applyBorder="1" applyAlignment="1" applyProtection="1">
      <alignment horizontal="right" vertical="top" wrapText="1"/>
    </xf>
    <xf numFmtId="0" fontId="66" fillId="0" borderId="0" xfId="488" applyNumberFormat="1" applyFont="1" applyFill="1" applyBorder="1" applyAlignment="1" applyProtection="1">
      <alignment wrapText="1"/>
    </xf>
    <xf numFmtId="4" fontId="66" fillId="0" borderId="30" xfId="488" applyNumberFormat="1" applyFont="1" applyFill="1" applyBorder="1" applyAlignment="1" applyProtection="1">
      <alignment horizontal="right" vertical="top"/>
    </xf>
    <xf numFmtId="0" fontId="66" fillId="0" borderId="0" xfId="488" applyNumberFormat="1" applyFont="1" applyFill="1" applyBorder="1" applyAlignment="1" applyProtection="1">
      <alignment horizontal="center" vertical="top"/>
    </xf>
    <xf numFmtId="49" fontId="65" fillId="0" borderId="31" xfId="488" applyNumberFormat="1" applyFont="1" applyFill="1" applyBorder="1" applyAlignment="1" applyProtection="1"/>
    <xf numFmtId="4" fontId="65" fillId="0" borderId="30" xfId="488" applyNumberFormat="1" applyFont="1" applyFill="1" applyBorder="1" applyAlignment="1" applyProtection="1">
      <alignment horizontal="right" vertical="top"/>
    </xf>
    <xf numFmtId="0" fontId="65" fillId="0" borderId="0" xfId="488" applyNumberFormat="1" applyFont="1" applyFill="1" applyBorder="1" applyAlignment="1" applyProtection="1">
      <alignment horizontal="center" vertical="top"/>
    </xf>
    <xf numFmtId="2" fontId="65" fillId="0" borderId="0" xfId="488" applyNumberFormat="1" applyFont="1" applyFill="1" applyBorder="1" applyAlignment="1" applyProtection="1">
      <alignment horizontal="right" vertical="top"/>
    </xf>
    <xf numFmtId="0" fontId="65" fillId="0" borderId="0" xfId="488" applyNumberFormat="1" applyFont="1" applyFill="1" applyBorder="1" applyAlignment="1" applyProtection="1">
      <alignment horizontal="right" vertical="top" wrapText="1"/>
    </xf>
    <xf numFmtId="4" fontId="65" fillId="0" borderId="0" xfId="488" applyNumberFormat="1" applyFont="1" applyFill="1" applyBorder="1" applyAlignment="1" applyProtection="1">
      <alignment horizontal="right" vertical="top"/>
    </xf>
    <xf numFmtId="0" fontId="65" fillId="0" borderId="30" xfId="488" applyNumberFormat="1" applyFont="1" applyFill="1" applyBorder="1" applyAlignment="1" applyProtection="1">
      <alignment horizontal="right" vertical="top"/>
    </xf>
    <xf numFmtId="0" fontId="66" fillId="0" borderId="32" xfId="488" applyNumberFormat="1" applyFont="1" applyFill="1" applyBorder="1" applyAlignment="1" applyProtection="1">
      <alignment horizontal="right" vertical="top"/>
    </xf>
    <xf numFmtId="0" fontId="66" fillId="0" borderId="29" xfId="488" applyNumberFormat="1" applyFont="1" applyFill="1" applyBorder="1" applyAlignment="1" applyProtection="1">
      <alignment horizontal="center" vertical="top"/>
    </xf>
    <xf numFmtId="0" fontId="66" fillId="0" borderId="29" xfId="488" applyNumberFormat="1" applyFont="1" applyFill="1" applyBorder="1" applyAlignment="1" applyProtection="1">
      <alignment horizontal="right" vertical="top"/>
    </xf>
    <xf numFmtId="0" fontId="66" fillId="0" borderId="29" xfId="488" applyNumberFormat="1" applyFont="1" applyFill="1" applyBorder="1" applyAlignment="1" applyProtection="1">
      <alignment horizontal="right" vertical="top" wrapText="1"/>
    </xf>
    <xf numFmtId="49" fontId="65" fillId="0" borderId="33" xfId="488" applyNumberFormat="1" applyFont="1" applyFill="1" applyBorder="1" applyAlignment="1" applyProtection="1"/>
    <xf numFmtId="0" fontId="65" fillId="0" borderId="0" xfId="488" applyNumberFormat="1" applyFont="1" applyFill="1" applyBorder="1" applyAlignment="1" applyProtection="1">
      <alignment vertical="top"/>
    </xf>
    <xf numFmtId="0" fontId="68" fillId="0" borderId="0" xfId="488" applyNumberFormat="1" applyFont="1" applyFill="1" applyBorder="1" applyAlignment="1" applyProtection="1">
      <alignment wrapText="1"/>
    </xf>
    <xf numFmtId="0" fontId="65" fillId="0" borderId="0" xfId="488" applyNumberFormat="1" applyFont="1" applyFill="1" applyBorder="1" applyAlignment="1" applyProtection="1">
      <alignment horizontal="center" vertical="top" wrapText="1"/>
    </xf>
    <xf numFmtId="0" fontId="66" fillId="0" borderId="0" xfId="488" applyNumberFormat="1" applyFont="1" applyFill="1" applyBorder="1" applyAlignment="1" applyProtection="1">
      <alignment horizontal="center" vertical="top" wrapText="1"/>
    </xf>
    <xf numFmtId="49" fontId="66" fillId="0" borderId="0" xfId="488" applyNumberFormat="1" applyFont="1" applyFill="1" applyBorder="1" applyAlignment="1" applyProtection="1">
      <alignment horizontal="center" vertical="top" wrapText="1"/>
    </xf>
    <xf numFmtId="4" fontId="66" fillId="0" borderId="32" xfId="488" applyNumberFormat="1" applyFont="1" applyFill="1" applyBorder="1" applyAlignment="1" applyProtection="1">
      <alignment horizontal="right" vertical="top" wrapText="1"/>
    </xf>
    <xf numFmtId="0" fontId="65" fillId="0" borderId="29" xfId="488" applyNumberFormat="1" applyFont="1" applyFill="1" applyBorder="1" applyAlignment="1" applyProtection="1">
      <alignment horizontal="center" vertical="top" wrapText="1"/>
    </xf>
    <xf numFmtId="4" fontId="66" fillId="0" borderId="29" xfId="488" applyNumberFormat="1" applyFont="1" applyFill="1" applyBorder="1" applyAlignment="1" applyProtection="1">
      <alignment horizontal="right" vertical="top" wrapText="1"/>
    </xf>
    <xf numFmtId="0" fontId="66" fillId="0" borderId="29" xfId="488" applyNumberFormat="1" applyFont="1" applyFill="1" applyBorder="1" applyAlignment="1" applyProtection="1">
      <alignment horizontal="center" vertical="top" wrapText="1"/>
    </xf>
    <xf numFmtId="49" fontId="66" fillId="0" borderId="31" xfId="488" applyNumberFormat="1" applyFont="1" applyFill="1" applyBorder="1" applyAlignment="1" applyProtection="1">
      <alignment horizontal="center" vertical="top" wrapText="1"/>
    </xf>
    <xf numFmtId="4" fontId="65" fillId="0" borderId="30" xfId="488" applyNumberFormat="1" applyFont="1" applyFill="1" applyBorder="1" applyAlignment="1" applyProtection="1">
      <alignment horizontal="right" vertical="top" wrapText="1"/>
    </xf>
    <xf numFmtId="2" fontId="65" fillId="0" borderId="0" xfId="488" applyNumberFormat="1" applyFont="1" applyFill="1" applyBorder="1" applyAlignment="1" applyProtection="1">
      <alignment horizontal="right" vertical="top" wrapText="1"/>
    </xf>
    <xf numFmtId="1" fontId="65" fillId="0" borderId="0" xfId="488" applyNumberFormat="1" applyFont="1" applyFill="1" applyBorder="1" applyAlignment="1" applyProtection="1">
      <alignment horizontal="center" vertical="top" wrapText="1"/>
    </xf>
    <xf numFmtId="49" fontId="65" fillId="0" borderId="31" xfId="488" applyNumberFormat="1" applyFont="1" applyFill="1" applyBorder="1" applyAlignment="1" applyProtection="1">
      <alignment horizontal="center" vertical="center" wrapText="1"/>
    </xf>
    <xf numFmtId="0" fontId="65" fillId="0" borderId="32" xfId="488" applyNumberFormat="1" applyFont="1" applyFill="1" applyBorder="1" applyAlignment="1" applyProtection="1">
      <alignment horizontal="right" vertical="top" wrapText="1"/>
    </xf>
    <xf numFmtId="4" fontId="65" fillId="0" borderId="29" xfId="488" applyNumberFormat="1" applyFont="1" applyFill="1" applyBorder="1" applyAlignment="1" applyProtection="1">
      <alignment horizontal="right" vertical="top" wrapText="1"/>
    </xf>
    <xf numFmtId="2" fontId="65" fillId="0" borderId="29" xfId="488" applyNumberFormat="1" applyFont="1" applyFill="1" applyBorder="1" applyAlignment="1" applyProtection="1">
      <alignment horizontal="right" vertical="top" wrapText="1"/>
    </xf>
    <xf numFmtId="0" fontId="65" fillId="0" borderId="30" xfId="488" applyNumberFormat="1" applyFont="1" applyFill="1" applyBorder="1" applyAlignment="1" applyProtection="1">
      <alignment horizontal="right" vertical="top" wrapText="1"/>
    </xf>
    <xf numFmtId="164" fontId="65" fillId="0" borderId="0" xfId="488" applyNumberFormat="1" applyFont="1" applyFill="1" applyBorder="1" applyAlignment="1" applyProtection="1">
      <alignment horizontal="center" vertical="top" wrapText="1"/>
    </xf>
    <xf numFmtId="2" fontId="65" fillId="0" borderId="0" xfId="488" applyNumberFormat="1" applyFont="1" applyFill="1" applyBorder="1" applyAlignment="1" applyProtection="1">
      <alignment horizontal="center" vertical="top" wrapText="1"/>
    </xf>
    <xf numFmtId="165" fontId="65" fillId="0" borderId="0" xfId="488" applyNumberFormat="1" applyFont="1" applyFill="1" applyBorder="1" applyAlignment="1" applyProtection="1">
      <alignment horizontal="center" vertical="top" wrapText="1"/>
    </xf>
    <xf numFmtId="1" fontId="65" fillId="0" borderId="0" xfId="488" applyNumberFormat="1" applyFont="1" applyFill="1" applyBorder="1" applyAlignment="1" applyProtection="1">
      <alignment horizontal="right" vertical="top" wrapText="1"/>
    </xf>
    <xf numFmtId="4" fontId="65" fillId="0" borderId="0" xfId="488" applyNumberFormat="1" applyFont="1" applyFill="1" applyBorder="1" applyAlignment="1" applyProtection="1">
      <alignment horizontal="right" vertical="top" wrapText="1"/>
    </xf>
    <xf numFmtId="0" fontId="65" fillId="0" borderId="0" xfId="488" applyNumberFormat="1" applyFont="1" applyFill="1" applyBorder="1" applyAlignment="1" applyProtection="1">
      <alignment horizontal="left" vertical="top" wrapText="1"/>
    </xf>
    <xf numFmtId="49" fontId="65" fillId="0" borderId="31" xfId="488" applyNumberFormat="1" applyFont="1" applyFill="1" applyBorder="1" applyAlignment="1" applyProtection="1">
      <alignment horizontal="center" vertical="top" wrapText="1"/>
    </xf>
    <xf numFmtId="0" fontId="66" fillId="0" borderId="32" xfId="488" applyNumberFormat="1" applyFont="1" applyFill="1" applyBorder="1" applyAlignment="1" applyProtection="1">
      <alignment horizontal="right" vertical="top" wrapText="1"/>
    </xf>
    <xf numFmtId="165" fontId="66" fillId="0" borderId="29" xfId="488" applyNumberFormat="1" applyFont="1" applyFill="1" applyBorder="1" applyAlignment="1" applyProtection="1">
      <alignment horizontal="center" vertical="top" wrapText="1"/>
    </xf>
    <xf numFmtId="0" fontId="66" fillId="0" borderId="29" xfId="488" applyNumberFormat="1" applyFont="1" applyFill="1" applyBorder="1" applyAlignment="1" applyProtection="1">
      <alignment horizontal="left" vertical="top" wrapText="1"/>
    </xf>
    <xf numFmtId="49" fontId="66" fillId="0" borderId="33" xfId="488" applyNumberFormat="1" applyFont="1" applyFill="1" applyBorder="1" applyAlignment="1" applyProtection="1">
      <alignment horizontal="center" vertical="top" wrapText="1"/>
    </xf>
    <xf numFmtId="2" fontId="66" fillId="0" borderId="29" xfId="488" applyNumberFormat="1" applyFont="1" applyFill="1" applyBorder="1" applyAlignment="1" applyProtection="1">
      <alignment horizontal="right" vertical="top" wrapText="1"/>
    </xf>
    <xf numFmtId="166" fontId="65" fillId="0" borderId="0" xfId="488" applyNumberFormat="1" applyFont="1" applyFill="1" applyBorder="1" applyAlignment="1" applyProtection="1">
      <alignment horizontal="center" vertical="top" wrapText="1"/>
    </xf>
    <xf numFmtId="167" fontId="66" fillId="0" borderId="29" xfId="488" applyNumberFormat="1" applyFont="1" applyFill="1" applyBorder="1" applyAlignment="1" applyProtection="1">
      <alignment horizontal="center" vertical="top" wrapText="1"/>
    </xf>
    <xf numFmtId="0" fontId="68" fillId="0" borderId="25" xfId="488" applyNumberFormat="1" applyFont="1" applyFill="1" applyBorder="1" applyAlignment="1" applyProtection="1">
      <alignment horizontal="left" vertical="center" wrapText="1"/>
    </xf>
    <xf numFmtId="0" fontId="68" fillId="0" borderId="26" xfId="488" applyNumberFormat="1" applyFont="1" applyFill="1" applyBorder="1" applyAlignment="1" applyProtection="1">
      <alignment horizontal="left" vertical="center" wrapText="1"/>
    </xf>
    <xf numFmtId="0" fontId="68" fillId="0" borderId="27" xfId="488" applyNumberFormat="1" applyFont="1" applyFill="1" applyBorder="1" applyAlignment="1" applyProtection="1">
      <alignment horizontal="left" vertical="center" wrapText="1"/>
    </xf>
    <xf numFmtId="0" fontId="65" fillId="0" borderId="3" xfId="488" applyNumberFormat="1" applyFont="1" applyFill="1" applyBorder="1" applyAlignment="1" applyProtection="1">
      <alignment horizontal="center" vertical="center"/>
    </xf>
    <xf numFmtId="49" fontId="65" fillId="0" borderId="3" xfId="488" applyNumberFormat="1" applyFont="1" applyFill="1" applyBorder="1" applyAlignment="1" applyProtection="1">
      <alignment horizontal="center" vertical="center"/>
    </xf>
    <xf numFmtId="0" fontId="65" fillId="0" borderId="3" xfId="488" applyNumberFormat="1" applyFont="1" applyFill="1" applyBorder="1" applyAlignment="1" applyProtection="1">
      <alignment horizontal="center" vertical="center" wrapText="1"/>
    </xf>
    <xf numFmtId="49" fontId="65" fillId="0" borderId="0" xfId="488" applyNumberFormat="1" applyFont="1" applyFill="1" applyBorder="1" applyAlignment="1" applyProtection="1">
      <alignment vertical="center"/>
    </xf>
    <xf numFmtId="0" fontId="65" fillId="0" borderId="0" xfId="488" applyNumberFormat="1" applyFont="1" applyFill="1" applyBorder="1" applyAlignment="1" applyProtection="1">
      <alignment horizontal="left"/>
    </xf>
    <xf numFmtId="49" fontId="65" fillId="0" borderId="1" xfId="488" applyNumberFormat="1" applyFont="1" applyFill="1" applyBorder="1" applyAlignment="1" applyProtection="1">
      <alignment horizontal="right"/>
    </xf>
    <xf numFmtId="2" fontId="65" fillId="0" borderId="1" xfId="488" applyNumberFormat="1" applyFont="1" applyFill="1" applyBorder="1" applyAlignment="1" applyProtection="1"/>
    <xf numFmtId="2" fontId="65" fillId="0" borderId="26" xfId="488" applyNumberFormat="1" applyFont="1" applyFill="1" applyBorder="1" applyAlignment="1" applyProtection="1">
      <alignment horizontal="right"/>
    </xf>
    <xf numFmtId="49" fontId="65" fillId="0" borderId="26" xfId="488" applyNumberFormat="1" applyFont="1" applyFill="1" applyBorder="1" applyAlignment="1" applyProtection="1">
      <alignment horizontal="right"/>
    </xf>
    <xf numFmtId="49" fontId="65" fillId="0" borderId="0" xfId="488" applyNumberFormat="1" applyFont="1" applyFill="1" applyBorder="1" applyAlignment="1" applyProtection="1">
      <alignment horizontal="right"/>
    </xf>
    <xf numFmtId="2" fontId="65" fillId="0" borderId="0" xfId="488" applyNumberFormat="1" applyFont="1" applyFill="1" applyBorder="1" applyAlignment="1" applyProtection="1"/>
    <xf numFmtId="0" fontId="65" fillId="0" borderId="0" xfId="488" applyNumberFormat="1" applyFont="1" applyFill="1" applyBorder="1" applyAlignment="1" applyProtection="1">
      <alignment vertical="center" wrapText="1"/>
    </xf>
    <xf numFmtId="49" fontId="66" fillId="0" borderId="0" xfId="488" applyNumberFormat="1" applyFont="1" applyFill="1" applyBorder="1" applyAlignment="1" applyProtection="1">
      <alignment horizontal="left"/>
    </xf>
    <xf numFmtId="0" fontId="65" fillId="0" borderId="0" xfId="488" applyNumberFormat="1" applyFont="1" applyFill="1" applyBorder="1" applyAlignment="1" applyProtection="1">
      <alignment horizontal="center"/>
    </xf>
    <xf numFmtId="0" fontId="65" fillId="0" borderId="1" xfId="488" applyNumberFormat="1" applyFont="1" applyFill="1" applyBorder="1" applyAlignment="1" applyProtection="1"/>
    <xf numFmtId="0" fontId="67" fillId="0" borderId="0" xfId="488" applyNumberFormat="1" applyFont="1" applyFill="1" applyBorder="1" applyAlignment="1" applyProtection="1"/>
    <xf numFmtId="0" fontId="67" fillId="0" borderId="0" xfId="488" applyNumberFormat="1" applyFont="1" applyFill="1" applyBorder="1" applyAlignment="1" applyProtection="1">
      <alignment horizontal="center"/>
    </xf>
    <xf numFmtId="3" fontId="65" fillId="0" borderId="0" xfId="488" applyNumberFormat="1" applyFont="1" applyFill="1" applyBorder="1" applyAlignment="1" applyProtection="1">
      <alignment horizontal="right" vertical="top"/>
    </xf>
    <xf numFmtId="0" fontId="65" fillId="0" borderId="1" xfId="488" applyNumberFormat="1" applyFont="1" applyFill="1" applyBorder="1" applyAlignment="1" applyProtection="1">
      <alignment horizontal="center"/>
    </xf>
    <xf numFmtId="0" fontId="69" fillId="0" borderId="0" xfId="488" applyNumberFormat="1" applyFont="1" applyFill="1" applyBorder="1" applyAlignment="1" applyProtection="1">
      <alignment horizontal="center"/>
    </xf>
    <xf numFmtId="49" fontId="69" fillId="0" borderId="0" xfId="488" applyNumberFormat="1" applyFont="1" applyFill="1" applyBorder="1" applyAlignment="1" applyProtection="1">
      <alignment horizontal="center"/>
    </xf>
    <xf numFmtId="0" fontId="69" fillId="0" borderId="0" xfId="488" applyNumberFormat="1" applyFont="1" applyFill="1" applyBorder="1" applyAlignment="1" applyProtection="1">
      <alignment horizontal="center"/>
    </xf>
    <xf numFmtId="0" fontId="67" fillId="0" borderId="0" xfId="488" applyNumberFormat="1" applyFont="1" applyFill="1" applyBorder="1" applyAlignment="1" applyProtection="1">
      <alignment horizontal="center" vertical="top"/>
    </xf>
    <xf numFmtId="49" fontId="67" fillId="0" borderId="0" xfId="488" applyNumberFormat="1" applyFont="1" applyFill="1" applyBorder="1" applyAlignment="1" applyProtection="1">
      <alignment horizontal="center" vertical="top"/>
    </xf>
    <xf numFmtId="49" fontId="65" fillId="0" borderId="0" xfId="488" applyNumberFormat="1" applyFont="1" applyFill="1" applyBorder="1" applyAlignment="1" applyProtection="1">
      <alignment horizontal="left"/>
    </xf>
    <xf numFmtId="0" fontId="65" fillId="0" borderId="1" xfId="488" applyNumberFormat="1" applyFont="1" applyFill="1" applyBorder="1" applyAlignment="1" applyProtection="1">
      <alignment vertical="top"/>
    </xf>
    <xf numFmtId="49" fontId="65" fillId="0" borderId="0" xfId="488" applyNumberFormat="1" applyFont="1" applyFill="1" applyBorder="1" applyAlignment="1" applyProtection="1">
      <alignment horizontal="left" vertical="top"/>
    </xf>
    <xf numFmtId="0" fontId="66" fillId="0" borderId="0" xfId="488" applyNumberFormat="1" applyFont="1" applyFill="1" applyBorder="1" applyAlignment="1" applyProtection="1">
      <alignment horizontal="center"/>
    </xf>
    <xf numFmtId="0" fontId="65" fillId="0" borderId="1" xfId="488" applyNumberFormat="1" applyFont="1" applyFill="1" applyBorder="1" applyAlignment="1" applyProtection="1">
      <alignment horizontal="right"/>
    </xf>
    <xf numFmtId="49" fontId="65" fillId="0" borderId="1" xfId="488" applyNumberFormat="1" applyFont="1" applyFill="1" applyBorder="1" applyAlignment="1" applyProtection="1"/>
    <xf numFmtId="0" fontId="66" fillId="0" borderId="0" xfId="488" applyNumberFormat="1" applyFont="1" applyFill="1" applyBorder="1" applyAlignment="1" applyProtection="1">
      <alignment vertical="top"/>
    </xf>
    <xf numFmtId="2" fontId="66" fillId="0" borderId="29" xfId="488" applyNumberFormat="1" applyFont="1" applyFill="1" applyBorder="1" applyAlignment="1" applyProtection="1">
      <alignment horizontal="center" vertical="top" wrapText="1"/>
    </xf>
    <xf numFmtId="2" fontId="66" fillId="0" borderId="32" xfId="488" applyNumberFormat="1" applyFont="1" applyFill="1" applyBorder="1" applyAlignment="1" applyProtection="1">
      <alignment horizontal="right" vertical="top" wrapText="1"/>
    </xf>
    <xf numFmtId="2" fontId="65" fillId="0" borderId="30" xfId="488" applyNumberFormat="1" applyFont="1" applyFill="1" applyBorder="1" applyAlignment="1" applyProtection="1">
      <alignment horizontal="right" vertical="top" wrapText="1"/>
    </xf>
    <xf numFmtId="168" fontId="65" fillId="0" borderId="0" xfId="488" applyNumberFormat="1" applyFont="1" applyFill="1" applyBorder="1" applyAlignment="1" applyProtection="1">
      <alignment horizontal="center" vertical="top" wrapText="1"/>
    </xf>
    <xf numFmtId="49" fontId="65" fillId="0" borderId="31" xfId="488" applyNumberFormat="1" applyFont="1" applyFill="1" applyBorder="1" applyAlignment="1" applyProtection="1">
      <alignment horizontal="right" vertical="top" wrapText="1"/>
    </xf>
    <xf numFmtId="167" fontId="65" fillId="0" borderId="0" xfId="488" applyNumberFormat="1" applyFont="1" applyFill="1" applyBorder="1" applyAlignment="1" applyProtection="1">
      <alignment horizontal="center" vertical="top" wrapText="1"/>
    </xf>
    <xf numFmtId="164" fontId="66" fillId="0" borderId="29" xfId="488" applyNumberFormat="1" applyFont="1" applyFill="1" applyBorder="1" applyAlignment="1" applyProtection="1">
      <alignment horizontal="center" vertical="top" wrapText="1"/>
    </xf>
    <xf numFmtId="49" fontId="65" fillId="0" borderId="31" xfId="488" applyNumberFormat="1" applyFont="1" applyFill="1" applyBorder="1" applyAlignment="1" applyProtection="1">
      <alignment vertical="center" wrapText="1"/>
    </xf>
    <xf numFmtId="168" fontId="66" fillId="0" borderId="29" xfId="488" applyNumberFormat="1" applyFont="1" applyFill="1" applyBorder="1" applyAlignment="1" applyProtection="1">
      <alignment horizontal="center" vertical="top" wrapText="1"/>
    </xf>
    <xf numFmtId="169" fontId="65" fillId="0" borderId="0" xfId="488" applyNumberFormat="1" applyFont="1" applyFill="1" applyBorder="1" applyAlignment="1" applyProtection="1">
      <alignment horizontal="center" vertical="top" wrapText="1"/>
    </xf>
    <xf numFmtId="166" fontId="66" fillId="0" borderId="29" xfId="488" applyNumberFormat="1" applyFont="1" applyFill="1" applyBorder="1" applyAlignment="1" applyProtection="1">
      <alignment horizontal="center" vertical="top" wrapText="1"/>
    </xf>
    <xf numFmtId="2" fontId="65" fillId="0" borderId="30" xfId="488" applyNumberFormat="1" applyFont="1" applyFill="1" applyBorder="1" applyAlignment="1" applyProtection="1">
      <alignment horizontal="right" vertical="top"/>
    </xf>
    <xf numFmtId="1" fontId="66" fillId="0" borderId="29" xfId="488" applyNumberFormat="1" applyFont="1" applyFill="1" applyBorder="1" applyAlignment="1" applyProtection="1">
      <alignment horizontal="center" vertical="top" wrapText="1"/>
    </xf>
    <xf numFmtId="2" fontId="66" fillId="0" borderId="30" xfId="488" applyNumberFormat="1" applyFont="1" applyFill="1" applyBorder="1" applyAlignment="1" applyProtection="1">
      <alignment horizontal="right" vertical="top"/>
    </xf>
    <xf numFmtId="2" fontId="66" fillId="0" borderId="0" xfId="488" applyNumberFormat="1" applyFont="1" applyFill="1" applyBorder="1" applyAlignment="1" applyProtection="1">
      <alignment horizontal="right" vertical="top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2" fontId="2" fillId="0" borderId="3" xfId="1" applyNumberFormat="1" applyFont="1" applyBorder="1" applyAlignment="1">
      <alignment horizontal="right" vertical="center" wrapText="1"/>
    </xf>
    <xf numFmtId="0" fontId="2" fillId="0" borderId="3" xfId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left" vertical="center" wrapText="1"/>
    </xf>
    <xf numFmtId="164" fontId="63" fillId="0" borderId="3" xfId="0" applyNumberFormat="1" applyFont="1" applyBorder="1"/>
    <xf numFmtId="2" fontId="63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2" fontId="10" fillId="0" borderId="3" xfId="1" applyNumberFormat="1" applyFont="1" applyBorder="1" applyAlignment="1">
      <alignment horizontal="right" vertical="center" wrapText="1"/>
    </xf>
    <xf numFmtId="0" fontId="2" fillId="0" borderId="3" xfId="1" applyFont="1" applyBorder="1" applyAlignment="1">
      <alignment horizontal="center"/>
    </xf>
    <xf numFmtId="0" fontId="10" fillId="0" borderId="3" xfId="1" applyFont="1" applyBorder="1" applyAlignment="1">
      <alignment horizontal="left" vertical="center" wrapText="1"/>
    </xf>
    <xf numFmtId="0" fontId="68" fillId="0" borderId="33" xfId="488" applyNumberFormat="1" applyFont="1" applyFill="1" applyBorder="1" applyAlignment="1" applyProtection="1">
      <alignment horizontal="left" vertical="center" wrapText="1"/>
    </xf>
    <xf numFmtId="0" fontId="68" fillId="0" borderId="29" xfId="488" applyNumberFormat="1" applyFont="1" applyFill="1" applyBorder="1" applyAlignment="1" applyProtection="1">
      <alignment horizontal="left" vertical="center" wrapText="1"/>
    </xf>
    <xf numFmtId="0" fontId="68" fillId="0" borderId="32" xfId="488" applyNumberFormat="1" applyFont="1" applyFill="1" applyBorder="1" applyAlignment="1" applyProtection="1">
      <alignment horizontal="left" vertical="center" wrapText="1"/>
    </xf>
    <xf numFmtId="0" fontId="2" fillId="0" borderId="3" xfId="1" applyFont="1" applyBorder="1" applyAlignment="1">
      <alignment wrapText="1"/>
    </xf>
    <xf numFmtId="2" fontId="10" fillId="0" borderId="3" xfId="1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 wrapText="1"/>
    </xf>
    <xf numFmtId="2" fontId="10" fillId="0" borderId="3" xfId="0" applyNumberFormat="1" applyFont="1" applyBorder="1" applyAlignment="1">
      <alignment horizontal="right" vertical="center"/>
    </xf>
    <xf numFmtId="0" fontId="2" fillId="0" borderId="0" xfId="489"/>
    <xf numFmtId="0" fontId="2" fillId="0" borderId="0" xfId="489" applyFont="1"/>
    <xf numFmtId="0" fontId="2" fillId="0" borderId="0" xfId="489" applyFont="1" applyBorder="1"/>
    <xf numFmtId="0" fontId="71" fillId="0" borderId="0" xfId="489" applyFont="1"/>
    <xf numFmtId="1" fontId="2" fillId="0" borderId="0" xfId="489" applyNumberFormat="1" applyFont="1" applyAlignment="1">
      <alignment horizontal="center"/>
    </xf>
    <xf numFmtId="0" fontId="2" fillId="0" borderId="0" xfId="489" applyBorder="1"/>
    <xf numFmtId="2" fontId="71" fillId="0" borderId="0" xfId="489" applyNumberFormat="1" applyFont="1"/>
    <xf numFmtId="1" fontId="2" fillId="0" borderId="0" xfId="489" applyNumberFormat="1" applyAlignment="1">
      <alignment horizontal="center"/>
    </xf>
    <xf numFmtId="4" fontId="71" fillId="0" borderId="0" xfId="489" applyNumberFormat="1" applyFont="1"/>
    <xf numFmtId="2" fontId="71" fillId="0" borderId="0" xfId="489" applyNumberFormat="1" applyFont="1" applyAlignment="1">
      <alignment horizontal="center"/>
    </xf>
    <xf numFmtId="1" fontId="71" fillId="0" borderId="0" xfId="489" applyNumberFormat="1" applyFont="1"/>
    <xf numFmtId="4" fontId="17" fillId="0" borderId="0" xfId="489" applyNumberFormat="1" applyFont="1"/>
    <xf numFmtId="4" fontId="71" fillId="0" borderId="0" xfId="489" applyNumberFormat="1" applyFont="1" applyAlignment="1">
      <alignment horizontal="center"/>
    </xf>
    <xf numFmtId="4" fontId="72" fillId="0" borderId="0" xfId="489" applyNumberFormat="1" applyFont="1" applyAlignment="1">
      <alignment horizontal="right"/>
    </xf>
    <xf numFmtId="0" fontId="72" fillId="0" borderId="0" xfId="489" applyFont="1"/>
    <xf numFmtId="1" fontId="72" fillId="0" borderId="0" xfId="489" applyNumberFormat="1" applyFont="1"/>
    <xf numFmtId="4" fontId="71" fillId="0" borderId="0" xfId="489" applyNumberFormat="1" applyFont="1" applyAlignment="1">
      <alignment horizontal="right"/>
    </xf>
    <xf numFmtId="2" fontId="62" fillId="0" borderId="0" xfId="489" applyNumberFormat="1" applyFont="1"/>
    <xf numFmtId="4" fontId="71" fillId="0" borderId="0" xfId="489" applyNumberFormat="1" applyFont="1" applyFill="1" applyBorder="1" applyAlignment="1">
      <alignment horizontal="center"/>
    </xf>
    <xf numFmtId="4" fontId="71" fillId="0" borderId="0" xfId="489" applyNumberFormat="1" applyFont="1" applyFill="1" applyBorder="1" applyAlignment="1">
      <alignment horizontal="right"/>
    </xf>
    <xf numFmtId="1" fontId="71" fillId="0" borderId="0" xfId="489" applyNumberFormat="1" applyFont="1" applyBorder="1"/>
    <xf numFmtId="0" fontId="71" fillId="0" borderId="0" xfId="489" applyFont="1" applyBorder="1"/>
    <xf numFmtId="0" fontId="71" fillId="0" borderId="0" xfId="489" applyFont="1" applyBorder="1" applyAlignment="1">
      <alignment horizontal="center"/>
    </xf>
    <xf numFmtId="4" fontId="71" fillId="0" borderId="0" xfId="489" applyNumberFormat="1" applyFont="1" applyFill="1" applyAlignment="1">
      <alignment horizontal="center"/>
    </xf>
    <xf numFmtId="4" fontId="71" fillId="0" borderId="0" xfId="489" applyNumberFormat="1" applyFont="1" applyFill="1" applyAlignment="1">
      <alignment horizontal="right"/>
    </xf>
    <xf numFmtId="0" fontId="71" fillId="0" borderId="0" xfId="489" applyFont="1" applyAlignment="1">
      <alignment horizontal="center"/>
    </xf>
    <xf numFmtId="0" fontId="72" fillId="0" borderId="0" xfId="489" applyFont="1" applyBorder="1"/>
    <xf numFmtId="0" fontId="17" fillId="0" borderId="0" xfId="489" applyFont="1"/>
    <xf numFmtId="3" fontId="17" fillId="0" borderId="0" xfId="489" applyNumberFormat="1" applyFont="1" applyFill="1" applyBorder="1"/>
    <xf numFmtId="0" fontId="72" fillId="0" borderId="0" xfId="489" applyFont="1" applyAlignment="1">
      <alignment horizontal="center"/>
    </xf>
    <xf numFmtId="0" fontId="17" fillId="0" borderId="0" xfId="489" applyFont="1" applyBorder="1"/>
    <xf numFmtId="0" fontId="73" fillId="0" borderId="0" xfId="489" applyFont="1" applyBorder="1"/>
    <xf numFmtId="3" fontId="71" fillId="0" borderId="0" xfId="489" applyNumberFormat="1" applyFont="1" applyBorder="1"/>
    <xf numFmtId="1" fontId="71" fillId="0" borderId="0" xfId="489" applyNumberFormat="1" applyFont="1" applyBorder="1" applyAlignment="1">
      <alignment horizontal="center"/>
    </xf>
    <xf numFmtId="1" fontId="71" fillId="0" borderId="0" xfId="489" applyNumberFormat="1" applyFont="1" applyFill="1" applyBorder="1"/>
    <xf numFmtId="0" fontId="71" fillId="0" borderId="0" xfId="489" applyFont="1" applyFill="1" applyBorder="1"/>
    <xf numFmtId="2" fontId="17" fillId="0" borderId="0" xfId="489" applyNumberFormat="1" applyFont="1" applyBorder="1"/>
    <xf numFmtId="3" fontId="72" fillId="0" borderId="0" xfId="489" applyNumberFormat="1" applyFont="1" applyBorder="1"/>
    <xf numFmtId="4" fontId="71" fillId="0" borderId="0" xfId="489" applyNumberFormat="1" applyFont="1" applyBorder="1"/>
    <xf numFmtId="4" fontId="17" fillId="0" borderId="0" xfId="489" applyNumberFormat="1" applyFont="1" applyBorder="1"/>
    <xf numFmtId="3" fontId="17" fillId="0" borderId="0" xfId="489" applyNumberFormat="1" applyFont="1" applyBorder="1"/>
    <xf numFmtId="4" fontId="74" fillId="0" borderId="0" xfId="489" applyNumberFormat="1" applyFont="1" applyBorder="1" applyAlignment="1">
      <alignment horizontal="center"/>
    </xf>
    <xf numFmtId="1" fontId="17" fillId="0" borderId="0" xfId="489" applyNumberFormat="1" applyFont="1" applyBorder="1" applyAlignment="1">
      <alignment horizontal="center"/>
    </xf>
    <xf numFmtId="4" fontId="75" fillId="0" borderId="0" xfId="489" applyNumberFormat="1" applyFont="1" applyBorder="1" applyAlignment="1">
      <alignment horizontal="center"/>
    </xf>
    <xf numFmtId="0" fontId="76" fillId="0" borderId="0" xfId="489" applyFont="1" applyBorder="1" applyAlignment="1">
      <alignment vertical="top"/>
    </xf>
    <xf numFmtId="4" fontId="76" fillId="0" borderId="0" xfId="489" applyNumberFormat="1" applyFont="1" applyBorder="1"/>
    <xf numFmtId="2" fontId="17" fillId="0" borderId="0" xfId="489" applyNumberFormat="1" applyFont="1" applyBorder="1" applyAlignment="1">
      <alignment horizontal="center"/>
    </xf>
    <xf numFmtId="1" fontId="17" fillId="0" borderId="0" xfId="489" applyNumberFormat="1" applyFont="1" applyBorder="1"/>
    <xf numFmtId="1" fontId="73" fillId="0" borderId="0" xfId="489" applyNumberFormat="1" applyFont="1" applyBorder="1" applyAlignment="1">
      <alignment horizontal="center"/>
    </xf>
    <xf numFmtId="0" fontId="75" fillId="0" borderId="0" xfId="489" applyFont="1" applyBorder="1" applyAlignment="1">
      <alignment horizontal="center"/>
    </xf>
    <xf numFmtId="0" fontId="17" fillId="0" borderId="0" xfId="489" applyFont="1" applyBorder="1" applyAlignment="1">
      <alignment horizontal="center"/>
    </xf>
    <xf numFmtId="4" fontId="17" fillId="0" borderId="0" xfId="489" applyNumberFormat="1" applyFont="1" applyBorder="1" applyAlignment="1">
      <alignment horizontal="center"/>
    </xf>
    <xf numFmtId="4" fontId="73" fillId="0" borderId="35" xfId="489" applyNumberFormat="1" applyFont="1" applyBorder="1" applyAlignment="1">
      <alignment horizontal="center" vertical="center" wrapText="1"/>
    </xf>
    <xf numFmtId="0" fontId="73" fillId="0" borderId="35" xfId="489" applyFont="1" applyBorder="1" applyAlignment="1">
      <alignment horizontal="center" vertical="center" wrapText="1"/>
    </xf>
    <xf numFmtId="0" fontId="75" fillId="0" borderId="0" xfId="489" applyFont="1" applyAlignment="1">
      <alignment horizontal="center"/>
    </xf>
    <xf numFmtId="1" fontId="17" fillId="0" borderId="0" xfId="489" applyNumberFormat="1" applyFont="1"/>
    <xf numFmtId="4" fontId="17" fillId="0" borderId="39" xfId="489" applyNumberFormat="1" applyFont="1" applyBorder="1" applyAlignment="1">
      <alignment horizontal="center" vertical="center" wrapText="1"/>
    </xf>
    <xf numFmtId="165" fontId="17" fillId="0" borderId="40" xfId="489" applyNumberFormat="1" applyFont="1" applyBorder="1" applyAlignment="1">
      <alignment horizontal="center" vertical="center" wrapText="1"/>
    </xf>
    <xf numFmtId="0" fontId="17" fillId="0" borderId="0" xfId="489" applyFont="1" applyAlignment="1">
      <alignment horizontal="center"/>
    </xf>
    <xf numFmtId="0" fontId="2" fillId="0" borderId="0" xfId="489" applyFill="1"/>
    <xf numFmtId="0" fontId="2" fillId="0" borderId="0" xfId="489" applyFill="1" applyBorder="1"/>
    <xf numFmtId="0" fontId="17" fillId="0" borderId="0" xfId="489" applyFont="1" applyFill="1" applyBorder="1"/>
    <xf numFmtId="0" fontId="75" fillId="0" borderId="0" xfId="489" applyFont="1" applyFill="1" applyBorder="1" applyAlignment="1">
      <alignment horizontal="center"/>
    </xf>
    <xf numFmtId="1" fontId="17" fillId="0" borderId="0" xfId="489" applyNumberFormat="1" applyFont="1" applyFill="1" applyBorder="1"/>
    <xf numFmtId="4" fontId="17" fillId="0" borderId="39" xfId="489" applyNumberFormat="1" applyFont="1" applyFill="1" applyBorder="1" applyAlignment="1">
      <alignment horizontal="center" vertical="center" wrapText="1"/>
    </xf>
    <xf numFmtId="2" fontId="17" fillId="0" borderId="40" xfId="489" applyNumberFormat="1" applyFont="1" applyFill="1" applyBorder="1" applyAlignment="1">
      <alignment horizontal="center" vertical="center" wrapText="1"/>
    </xf>
    <xf numFmtId="0" fontId="17" fillId="0" borderId="0" xfId="489" applyFont="1" applyFill="1" applyBorder="1" applyAlignment="1">
      <alignment horizontal="center"/>
    </xf>
    <xf numFmtId="3" fontId="73" fillId="0" borderId="36" xfId="489" applyNumberFormat="1" applyFont="1" applyBorder="1" applyAlignment="1">
      <alignment horizontal="center" vertical="center" wrapText="1"/>
    </xf>
    <xf numFmtId="0" fontId="73" fillId="0" borderId="0" xfId="489" applyFont="1" applyBorder="1" applyAlignment="1">
      <alignment horizontal="center"/>
    </xf>
    <xf numFmtId="3" fontId="17" fillId="0" borderId="0" xfId="489" applyNumberFormat="1" applyFont="1" applyBorder="1" applyAlignment="1">
      <alignment horizontal="center"/>
    </xf>
    <xf numFmtId="3" fontId="77" fillId="0" borderId="0" xfId="489" applyNumberFormat="1" applyFont="1" applyBorder="1"/>
    <xf numFmtId="0" fontId="75" fillId="0" borderId="0" xfId="489" applyFont="1" applyBorder="1"/>
    <xf numFmtId="3" fontId="17" fillId="0" borderId="0" xfId="489" applyNumberFormat="1" applyFont="1" applyFill="1" applyBorder="1" applyAlignment="1">
      <alignment horizontal="center"/>
    </xf>
    <xf numFmtId="4" fontId="77" fillId="0" borderId="0" xfId="489" applyNumberFormat="1" applyFont="1" applyFill="1" applyBorder="1"/>
    <xf numFmtId="4" fontId="75" fillId="0" borderId="0" xfId="489" applyNumberFormat="1" applyFont="1" applyFill="1" applyBorder="1" applyAlignment="1">
      <alignment horizontal="center"/>
    </xf>
    <xf numFmtId="4" fontId="75" fillId="0" borderId="0" xfId="489" applyNumberFormat="1" applyFont="1" applyFill="1" applyBorder="1" applyAlignment="1">
      <alignment horizontal="center" vertical="center"/>
    </xf>
    <xf numFmtId="3" fontId="75" fillId="0" borderId="0" xfId="489" applyNumberFormat="1" applyFont="1" applyBorder="1" applyAlignment="1">
      <alignment horizontal="center" vertical="center"/>
    </xf>
    <xf numFmtId="0" fontId="75" fillId="0" borderId="0" xfId="489" applyFont="1" applyBorder="1" applyAlignment="1">
      <alignment vertical="center"/>
    </xf>
    <xf numFmtId="0" fontId="77" fillId="0" borderId="0" xfId="489" applyFont="1" applyBorder="1"/>
    <xf numFmtId="4" fontId="73" fillId="0" borderId="0" xfId="489" applyNumberFormat="1" applyFont="1" applyBorder="1" applyAlignment="1">
      <alignment horizontal="center" vertical="center"/>
    </xf>
    <xf numFmtId="0" fontId="73" fillId="0" borderId="0" xfId="489" applyFont="1" applyBorder="1" applyAlignment="1">
      <alignment vertical="center" wrapText="1"/>
    </xf>
    <xf numFmtId="2" fontId="10" fillId="0" borderId="0" xfId="489" applyNumberFormat="1" applyFont="1" applyBorder="1" applyAlignment="1">
      <alignment horizontal="center" vertical="center" wrapText="1"/>
    </xf>
    <xf numFmtId="2" fontId="73" fillId="0" borderId="0" xfId="489" applyNumberFormat="1" applyFont="1" applyBorder="1" applyAlignment="1">
      <alignment horizontal="center" vertical="center" wrapText="1"/>
    </xf>
    <xf numFmtId="0" fontId="10" fillId="0" borderId="0" xfId="489" applyFont="1" applyBorder="1" applyAlignment="1">
      <alignment horizontal="center" vertical="center" wrapText="1"/>
    </xf>
    <xf numFmtId="0" fontId="73" fillId="0" borderId="0" xfId="489" applyFont="1" applyBorder="1" applyAlignment="1">
      <alignment horizontal="center" vertical="center" wrapText="1"/>
    </xf>
    <xf numFmtId="0" fontId="17" fillId="0" borderId="0" xfId="489" applyFont="1" applyBorder="1" applyAlignment="1">
      <alignment horizontal="center" vertical="center"/>
    </xf>
    <xf numFmtId="0" fontId="2" fillId="0" borderId="0" xfId="489" applyAlignment="1">
      <alignment vertical="center"/>
    </xf>
    <xf numFmtId="0" fontId="2" fillId="0" borderId="0" xfId="489" applyBorder="1" applyAlignment="1">
      <alignment vertical="center"/>
    </xf>
    <xf numFmtId="0" fontId="17" fillId="0" borderId="0" xfId="489" applyFont="1" applyBorder="1" applyAlignment="1">
      <alignment vertical="center"/>
    </xf>
    <xf numFmtId="3" fontId="71" fillId="0" borderId="0" xfId="489" applyNumberFormat="1" applyFont="1" applyBorder="1" applyAlignment="1">
      <alignment vertical="center"/>
    </xf>
    <xf numFmtId="0" fontId="75" fillId="0" borderId="0" xfId="489" applyFont="1" applyBorder="1" applyAlignment="1">
      <alignment horizontal="center" vertical="center"/>
    </xf>
    <xf numFmtId="3" fontId="17" fillId="0" borderId="0" xfId="489" applyNumberFormat="1" applyFont="1" applyBorder="1" applyAlignment="1">
      <alignment horizontal="center" vertical="center"/>
    </xf>
    <xf numFmtId="3" fontId="17" fillId="0" borderId="0" xfId="489" applyNumberFormat="1" applyFont="1" applyBorder="1" applyAlignment="1">
      <alignment vertical="center"/>
    </xf>
    <xf numFmtId="4" fontId="17" fillId="0" borderId="0" xfId="489" applyNumberFormat="1" applyFont="1" applyBorder="1" applyAlignment="1">
      <alignment horizontal="center" vertical="center"/>
    </xf>
    <xf numFmtId="4" fontId="73" fillId="32" borderId="34" xfId="489" applyNumberFormat="1" applyFont="1" applyFill="1" applyBorder="1" applyAlignment="1">
      <alignment horizontal="center" vertical="center"/>
    </xf>
    <xf numFmtId="0" fontId="73" fillId="0" borderId="35" xfId="489" applyFont="1" applyBorder="1" applyAlignment="1">
      <alignment vertical="center" wrapText="1"/>
    </xf>
    <xf numFmtId="0" fontId="17" fillId="0" borderId="37" xfId="489" applyFont="1" applyBorder="1" applyAlignment="1">
      <alignment horizontal="center" vertical="center"/>
    </xf>
    <xf numFmtId="4" fontId="78" fillId="0" borderId="38" xfId="489" applyNumberFormat="1" applyFont="1" applyBorder="1" applyAlignment="1">
      <alignment horizontal="center" vertical="center" wrapText="1"/>
    </xf>
    <xf numFmtId="4" fontId="73" fillId="0" borderId="42" xfId="489" applyNumberFormat="1" applyFont="1" applyBorder="1" applyAlignment="1">
      <alignment horizontal="center" vertical="center" wrapText="1"/>
    </xf>
    <xf numFmtId="0" fontId="17" fillId="0" borderId="41" xfId="489" applyFont="1" applyBorder="1" applyAlignment="1">
      <alignment horizontal="center" vertical="center"/>
    </xf>
    <xf numFmtId="0" fontId="17" fillId="0" borderId="43" xfId="489" applyFont="1" applyBorder="1" applyAlignment="1">
      <alignment horizontal="center" vertical="center"/>
    </xf>
    <xf numFmtId="0" fontId="17" fillId="0" borderId="42" xfId="489" applyFont="1" applyBorder="1" applyAlignment="1">
      <alignment vertical="center" wrapText="1"/>
    </xf>
    <xf numFmtId="0" fontId="17" fillId="0" borderId="0" xfId="489" applyFont="1" applyAlignment="1">
      <alignment vertical="center"/>
    </xf>
    <xf numFmtId="3" fontId="71" fillId="0" borderId="0" xfId="489" applyNumberFormat="1" applyFont="1" applyAlignment="1">
      <alignment vertical="center"/>
    </xf>
    <xf numFmtId="0" fontId="75" fillId="0" borderId="0" xfId="489" applyFont="1" applyAlignment="1">
      <alignment horizontal="center" vertical="center"/>
    </xf>
    <xf numFmtId="3" fontId="17" fillId="0" borderId="0" xfId="489" applyNumberFormat="1" applyFont="1" applyAlignment="1">
      <alignment horizontal="center" vertical="center"/>
    </xf>
    <xf numFmtId="3" fontId="17" fillId="0" borderId="0" xfId="489" applyNumberFormat="1" applyFont="1" applyAlignment="1">
      <alignment vertical="center"/>
    </xf>
    <xf numFmtId="4" fontId="17" fillId="0" borderId="0" xfId="489" applyNumberFormat="1" applyFont="1" applyAlignment="1">
      <alignment horizontal="center" vertical="center"/>
    </xf>
    <xf numFmtId="0" fontId="17" fillId="0" borderId="0" xfId="489" applyFont="1" applyAlignment="1">
      <alignment horizontal="center" vertical="center"/>
    </xf>
    <xf numFmtId="4" fontId="73" fillId="0" borderId="0" xfId="489" applyNumberFormat="1" applyFont="1" applyBorder="1"/>
    <xf numFmtId="0" fontId="79" fillId="0" borderId="0" xfId="489" applyFont="1" applyBorder="1"/>
    <xf numFmtId="4" fontId="73" fillId="0" borderId="0" xfId="489" applyNumberFormat="1" applyFont="1" applyBorder="1" applyAlignment="1">
      <alignment horizontal="center"/>
    </xf>
    <xf numFmtId="2" fontId="2" fillId="0" borderId="0" xfId="489" applyNumberFormat="1" applyBorder="1"/>
    <xf numFmtId="3" fontId="71" fillId="0" borderId="0" xfId="489" applyNumberFormat="1" applyFont="1" applyFill="1" applyBorder="1"/>
    <xf numFmtId="4" fontId="17" fillId="0" borderId="0" xfId="489" applyNumberFormat="1" applyFont="1" applyFill="1" applyBorder="1"/>
    <xf numFmtId="4" fontId="75" fillId="0" borderId="0" xfId="489" applyNumberFormat="1" applyFont="1" applyFill="1" applyBorder="1"/>
    <xf numFmtId="3" fontId="74" fillId="0" borderId="0" xfId="489" applyNumberFormat="1" applyFont="1" applyFill="1" applyBorder="1"/>
    <xf numFmtId="0" fontId="74" fillId="0" borderId="0" xfId="489" applyFont="1" applyFill="1" applyBorder="1" applyAlignment="1">
      <alignment horizontal="center"/>
    </xf>
    <xf numFmtId="0" fontId="2" fillId="0" borderId="0" xfId="489" applyBorder="1" applyAlignment="1">
      <alignment horizontal="center" vertical="center" wrapText="1"/>
    </xf>
    <xf numFmtId="0" fontId="79" fillId="0" borderId="0" xfId="489" applyFont="1" applyBorder="1" applyAlignment="1">
      <alignment horizontal="center"/>
    </xf>
    <xf numFmtId="2" fontId="2" fillId="0" borderId="0" xfId="489" applyNumberFormat="1" applyBorder="1" applyAlignment="1">
      <alignment vertical="center"/>
    </xf>
    <xf numFmtId="2" fontId="17" fillId="0" borderId="0" xfId="489" applyNumberFormat="1" applyFont="1" applyBorder="1" applyAlignment="1">
      <alignment vertical="center"/>
    </xf>
    <xf numFmtId="0" fontId="17" fillId="0" borderId="0" xfId="489" applyFont="1" applyFill="1" applyBorder="1" applyAlignment="1">
      <alignment vertical="center"/>
    </xf>
    <xf numFmtId="3" fontId="71" fillId="0" borderId="0" xfId="489" applyNumberFormat="1" applyFont="1" applyFill="1" applyBorder="1" applyAlignment="1">
      <alignment vertical="center"/>
    </xf>
    <xf numFmtId="0" fontId="75" fillId="0" borderId="0" xfId="489" applyFont="1" applyFill="1" applyBorder="1" applyAlignment="1">
      <alignment horizontal="center" vertical="center"/>
    </xf>
    <xf numFmtId="4" fontId="17" fillId="0" borderId="0" xfId="489" applyNumberFormat="1" applyFont="1" applyFill="1" applyBorder="1" applyAlignment="1">
      <alignment vertical="center"/>
    </xf>
    <xf numFmtId="4" fontId="75" fillId="0" borderId="0" xfId="489" applyNumberFormat="1" applyFont="1" applyFill="1" applyBorder="1" applyAlignment="1">
      <alignment vertical="center"/>
    </xf>
    <xf numFmtId="4" fontId="73" fillId="0" borderId="34" xfId="489" applyNumberFormat="1" applyFont="1" applyBorder="1" applyAlignment="1">
      <alignment horizontal="center" vertical="center"/>
    </xf>
    <xf numFmtId="3" fontId="73" fillId="0" borderId="36" xfId="489" applyNumberFormat="1" applyFont="1" applyFill="1" applyBorder="1" applyAlignment="1">
      <alignment vertical="center"/>
    </xf>
    <xf numFmtId="0" fontId="73" fillId="0" borderId="36" xfId="489" applyFont="1" applyFill="1" applyBorder="1" applyAlignment="1">
      <alignment horizontal="center" vertical="center"/>
    </xf>
    <xf numFmtId="0" fontId="73" fillId="0" borderId="36" xfId="489" applyFont="1" applyBorder="1" applyAlignment="1">
      <alignment horizontal="center" vertical="center"/>
    </xf>
    <xf numFmtId="0" fontId="79" fillId="0" borderId="0" xfId="489" applyFont="1" applyBorder="1" applyAlignment="1">
      <alignment horizontal="center" vertical="center"/>
    </xf>
    <xf numFmtId="2" fontId="2" fillId="0" borderId="0" xfId="489" applyNumberFormat="1" applyAlignment="1">
      <alignment vertical="center"/>
    </xf>
    <xf numFmtId="2" fontId="17" fillId="0" borderId="0" xfId="489" applyNumberFormat="1" applyFont="1" applyAlignment="1">
      <alignment vertical="center"/>
    </xf>
    <xf numFmtId="4" fontId="17" fillId="0" borderId="0" xfId="489" applyNumberFormat="1" applyFont="1" applyAlignment="1">
      <alignment vertical="center"/>
    </xf>
    <xf numFmtId="2" fontId="17" fillId="0" borderId="0" xfId="489" applyNumberFormat="1" applyFont="1" applyAlignment="1">
      <alignment horizontal="center" vertical="center"/>
    </xf>
    <xf numFmtId="0" fontId="17" fillId="0" borderId="0" xfId="489" applyFont="1" applyAlignment="1">
      <alignment horizontal="right" vertical="center"/>
    </xf>
    <xf numFmtId="4" fontId="17" fillId="0" borderId="38" xfId="489" applyNumberFormat="1" applyFont="1" applyBorder="1" applyAlignment="1">
      <alignment horizontal="center" vertical="center"/>
    </xf>
    <xf numFmtId="4" fontId="17" fillId="0" borderId="3" xfId="470" applyNumberFormat="1" applyFont="1" applyBorder="1" applyAlignment="1">
      <alignment horizontal="center" vertical="center"/>
    </xf>
    <xf numFmtId="0" fontId="17" fillId="0" borderId="3" xfId="470" applyFont="1" applyBorder="1" applyAlignment="1">
      <alignment horizontal="center" vertical="center"/>
    </xf>
    <xf numFmtId="0" fontId="79" fillId="0" borderId="0" xfId="489" applyFont="1" applyAlignment="1">
      <alignment horizontal="center" vertical="center"/>
    </xf>
    <xf numFmtId="4" fontId="17" fillId="0" borderId="39" xfId="489" applyNumberFormat="1" applyFont="1" applyBorder="1" applyAlignment="1">
      <alignment horizontal="center" vertical="center"/>
    </xf>
    <xf numFmtId="0" fontId="17" fillId="0" borderId="39" xfId="489" applyFont="1" applyBorder="1" applyAlignment="1">
      <alignment horizontal="center" vertical="center"/>
    </xf>
    <xf numFmtId="4" fontId="17" fillId="0" borderId="0" xfId="489" applyNumberFormat="1" applyFont="1" applyAlignment="1">
      <alignment horizontal="right" vertical="center"/>
    </xf>
    <xf numFmtId="0" fontId="45" fillId="0" borderId="0" xfId="470" applyAlignment="1">
      <alignment vertical="center"/>
    </xf>
    <xf numFmtId="2" fontId="45" fillId="0" borderId="0" xfId="470" applyNumberFormat="1" applyAlignment="1">
      <alignment vertical="center"/>
    </xf>
    <xf numFmtId="0" fontId="17" fillId="0" borderId="0" xfId="470" applyFont="1" applyAlignment="1">
      <alignment vertical="center"/>
    </xf>
    <xf numFmtId="2" fontId="17" fillId="0" borderId="0" xfId="470" applyNumberFormat="1" applyFont="1" applyAlignment="1">
      <alignment vertical="center"/>
    </xf>
    <xf numFmtId="4" fontId="17" fillId="0" borderId="0" xfId="470" applyNumberFormat="1" applyFont="1" applyAlignment="1">
      <alignment vertical="center"/>
    </xf>
    <xf numFmtId="167" fontId="17" fillId="0" borderId="0" xfId="470" applyNumberFormat="1" applyFont="1" applyAlignment="1">
      <alignment horizontal="center" vertical="center"/>
    </xf>
    <xf numFmtId="0" fontId="17" fillId="0" borderId="0" xfId="470" applyFont="1" applyAlignment="1">
      <alignment horizontal="right" vertical="center"/>
    </xf>
    <xf numFmtId="2" fontId="17" fillId="0" borderId="0" xfId="470" applyNumberFormat="1" applyFont="1" applyAlignment="1">
      <alignment horizontal="right" vertical="center"/>
    </xf>
    <xf numFmtId="4" fontId="17" fillId="0" borderId="56" xfId="470" applyNumberFormat="1" applyFont="1" applyBorder="1" applyAlignment="1">
      <alignment horizontal="center" vertical="center"/>
    </xf>
    <xf numFmtId="4" fontId="17" fillId="0" borderId="2" xfId="470" applyNumberFormat="1" applyFont="1" applyBorder="1" applyAlignment="1">
      <alignment horizontal="center" vertical="center"/>
    </xf>
    <xf numFmtId="0" fontId="17" fillId="0" borderId="2" xfId="470" applyFont="1" applyBorder="1" applyAlignment="1">
      <alignment horizontal="center" vertical="center"/>
    </xf>
    <xf numFmtId="0" fontId="79" fillId="0" borderId="0" xfId="470" applyFont="1" applyAlignment="1">
      <alignment horizontal="center" vertical="center"/>
    </xf>
    <xf numFmtId="3" fontId="17" fillId="0" borderId="34" xfId="489" applyNumberFormat="1" applyFont="1" applyBorder="1" applyAlignment="1">
      <alignment horizontal="center"/>
    </xf>
    <xf numFmtId="3" fontId="17" fillId="0" borderId="36" xfId="489" applyNumberFormat="1" applyFont="1" applyBorder="1" applyAlignment="1">
      <alignment horizontal="center"/>
    </xf>
    <xf numFmtId="0" fontId="17" fillId="0" borderId="36" xfId="489" applyFont="1" applyBorder="1" applyAlignment="1">
      <alignment horizontal="center"/>
    </xf>
    <xf numFmtId="0" fontId="73" fillId="0" borderId="34" xfId="489" applyFont="1" applyBorder="1" applyAlignment="1">
      <alignment horizontal="center" vertical="center" wrapText="1"/>
    </xf>
    <xf numFmtId="0" fontId="73" fillId="0" borderId="36" xfId="489" applyFont="1" applyBorder="1" applyAlignment="1">
      <alignment horizontal="center" vertical="center" wrapText="1"/>
    </xf>
    <xf numFmtId="0" fontId="10" fillId="0" borderId="0" xfId="489" applyFont="1" applyBorder="1"/>
    <xf numFmtId="3" fontId="73" fillId="0" borderId="0" xfId="489" applyNumberFormat="1" applyFont="1" applyBorder="1"/>
    <xf numFmtId="0" fontId="64" fillId="0" borderId="0" xfId="488"/>
    <xf numFmtId="49" fontId="65" fillId="0" borderId="0" xfId="488" applyNumberFormat="1" applyFont="1" applyFill="1" applyBorder="1" applyAlignment="1" applyProtection="1"/>
    <xf numFmtId="0" fontId="80" fillId="0" borderId="0" xfId="488" applyNumberFormat="1" applyFont="1" applyFill="1" applyBorder="1" applyAlignment="1" applyProtection="1">
      <alignment horizontal="right"/>
    </xf>
    <xf numFmtId="49" fontId="80" fillId="0" borderId="0" xfId="488" applyNumberFormat="1" applyFont="1" applyFill="1" applyBorder="1" applyAlignment="1" applyProtection="1"/>
    <xf numFmtId="0" fontId="80" fillId="0" borderId="0" xfId="488" applyNumberFormat="1" applyFont="1" applyFill="1" applyBorder="1" applyAlignment="1" applyProtection="1"/>
    <xf numFmtId="49" fontId="80" fillId="0" borderId="0" xfId="488" applyNumberFormat="1" applyFont="1" applyFill="1" applyBorder="1" applyAlignment="1" applyProtection="1">
      <alignment horizontal="left" vertical="top"/>
    </xf>
    <xf numFmtId="49" fontId="80" fillId="0" borderId="0" xfId="488" applyNumberFormat="1" applyFont="1" applyFill="1" applyBorder="1" applyAlignment="1" applyProtection="1">
      <alignment vertical="top"/>
    </xf>
    <xf numFmtId="49" fontId="80" fillId="0" borderId="58" xfId="488" applyNumberFormat="1" applyFont="1" applyFill="1" applyBorder="1" applyAlignment="1" applyProtection="1"/>
    <xf numFmtId="49" fontId="80" fillId="0" borderId="0" xfId="488" applyNumberFormat="1" applyFont="1" applyFill="1" applyBorder="1" applyAlignment="1" applyProtection="1">
      <alignment horizontal="left"/>
    </xf>
    <xf numFmtId="49" fontId="81" fillId="0" borderId="0" xfId="488" applyNumberFormat="1" applyFont="1" applyFill="1" applyBorder="1" applyAlignment="1" applyProtection="1">
      <alignment horizontal="center" vertical="top"/>
    </xf>
    <xf numFmtId="49" fontId="82" fillId="0" borderId="0" xfId="488" applyNumberFormat="1" applyFont="1" applyFill="1" applyBorder="1" applyAlignment="1" applyProtection="1">
      <alignment horizontal="center"/>
    </xf>
    <xf numFmtId="49" fontId="65" fillId="0" borderId="58" xfId="488" applyNumberFormat="1" applyFont="1" applyFill="1" applyBorder="1" applyAlignment="1" applyProtection="1">
      <alignment horizontal="center"/>
    </xf>
    <xf numFmtId="49" fontId="80" fillId="0" borderId="0" xfId="488" applyNumberFormat="1" applyFont="1" applyFill="1" applyBorder="1" applyAlignment="1" applyProtection="1">
      <alignment wrapText="1"/>
    </xf>
    <xf numFmtId="49" fontId="81" fillId="0" borderId="0" xfId="488" applyNumberFormat="1" applyFont="1" applyFill="1" applyBorder="1" applyAlignment="1" applyProtection="1"/>
    <xf numFmtId="49" fontId="65" fillId="0" borderId="0" xfId="488" applyNumberFormat="1" applyFont="1" applyFill="1" applyBorder="1" applyAlignment="1" applyProtection="1">
      <alignment horizontal="right" vertical="top"/>
    </xf>
    <xf numFmtId="49" fontId="81" fillId="0" borderId="0" xfId="488" applyNumberFormat="1" applyFont="1" applyFill="1" applyBorder="1" applyAlignment="1" applyProtection="1">
      <alignment horizontal="center"/>
    </xf>
    <xf numFmtId="49" fontId="83" fillId="0" borderId="0" xfId="488" applyNumberFormat="1" applyFont="1" applyFill="1" applyBorder="1" applyAlignment="1" applyProtection="1">
      <alignment horizontal="left"/>
    </xf>
    <xf numFmtId="49" fontId="80" fillId="0" borderId="0" xfId="488" applyNumberFormat="1" applyFont="1" applyFill="1" applyBorder="1" applyAlignment="1" applyProtection="1">
      <alignment horizontal="center"/>
    </xf>
    <xf numFmtId="0" fontId="80" fillId="0" borderId="0" xfId="488" applyNumberFormat="1" applyFont="1" applyFill="1" applyBorder="1" applyAlignment="1" applyProtection="1">
      <alignment horizontal="center"/>
    </xf>
    <xf numFmtId="2" fontId="80" fillId="0" borderId="58" xfId="488" applyNumberFormat="1" applyFont="1" applyFill="1" applyBorder="1" applyAlignment="1" applyProtection="1"/>
    <xf numFmtId="49" fontId="65" fillId="0" borderId="58" xfId="488" applyNumberFormat="1" applyFont="1" applyFill="1" applyBorder="1" applyAlignment="1" applyProtection="1">
      <alignment horizontal="right"/>
    </xf>
    <xf numFmtId="0" fontId="80" fillId="0" borderId="0" xfId="488" applyNumberFormat="1" applyFont="1" applyFill="1" applyBorder="1" applyAlignment="1" applyProtection="1">
      <alignment horizontal="left"/>
    </xf>
    <xf numFmtId="0" fontId="80" fillId="0" borderId="0" xfId="488" applyNumberFormat="1" applyFont="1" applyFill="1" applyBorder="1" applyAlignment="1" applyProtection="1">
      <alignment vertical="center" wrapText="1"/>
    </xf>
    <xf numFmtId="0" fontId="81" fillId="0" borderId="0" xfId="488" applyNumberFormat="1" applyFont="1" applyFill="1" applyBorder="1" applyAlignment="1" applyProtection="1"/>
    <xf numFmtId="2" fontId="80" fillId="0" borderId="0" xfId="488" applyNumberFormat="1" applyFont="1" applyFill="1" applyBorder="1" applyAlignment="1" applyProtection="1"/>
    <xf numFmtId="49" fontId="65" fillId="0" borderId="0" xfId="488" applyNumberFormat="1" applyFont="1" applyFill="1" applyBorder="1" applyAlignment="1" applyProtection="1">
      <alignment horizontal="right"/>
    </xf>
    <xf numFmtId="49" fontId="80" fillId="0" borderId="58" xfId="488" applyNumberFormat="1" applyFont="1" applyFill="1" applyBorder="1" applyAlignment="1" applyProtection="1">
      <alignment horizontal="right"/>
    </xf>
    <xf numFmtId="49" fontId="65" fillId="0" borderId="26" xfId="488" applyNumberFormat="1" applyFont="1" applyFill="1" applyBorder="1" applyAlignment="1" applyProtection="1">
      <alignment horizontal="right"/>
    </xf>
    <xf numFmtId="49" fontId="65" fillId="0" borderId="0" xfId="488" applyNumberFormat="1" applyFont="1" applyFill="1" applyBorder="1" applyAlignment="1" applyProtection="1">
      <alignment vertical="center"/>
    </xf>
    <xf numFmtId="0" fontId="65" fillId="0" borderId="28" xfId="488" applyNumberFormat="1" applyFont="1" applyFill="1" applyBorder="1" applyAlignment="1" applyProtection="1">
      <alignment horizontal="center" vertical="center" wrapText="1"/>
    </xf>
    <xf numFmtId="49" fontId="65" fillId="0" borderId="28" xfId="488" applyNumberFormat="1" applyFont="1" applyFill="1" applyBorder="1" applyAlignment="1" applyProtection="1">
      <alignment horizontal="center" vertical="center"/>
    </xf>
    <xf numFmtId="0" fontId="65" fillId="0" borderId="28" xfId="488" applyNumberFormat="1" applyFont="1" applyFill="1" applyBorder="1" applyAlignment="1" applyProtection="1">
      <alignment horizontal="center" vertical="center"/>
    </xf>
    <xf numFmtId="49" fontId="66" fillId="0" borderId="33" xfId="488" applyNumberFormat="1" applyFont="1" applyFill="1" applyBorder="1" applyAlignment="1" applyProtection="1">
      <alignment horizontal="center" vertical="top" wrapText="1"/>
    </xf>
    <xf numFmtId="49" fontId="66" fillId="0" borderId="29" xfId="488" applyNumberFormat="1" applyFont="1" applyFill="1" applyBorder="1" applyAlignment="1" applyProtection="1">
      <alignment horizontal="left" vertical="top" wrapText="1"/>
    </xf>
    <xf numFmtId="49" fontId="66" fillId="0" borderId="29" xfId="488" applyNumberFormat="1" applyFont="1" applyFill="1" applyBorder="1" applyAlignment="1" applyProtection="1">
      <alignment horizontal="center" vertical="top" wrapText="1"/>
    </xf>
    <xf numFmtId="0" fontId="66" fillId="0" borderId="29" xfId="488" applyNumberFormat="1" applyFont="1" applyFill="1" applyBorder="1" applyAlignment="1" applyProtection="1">
      <alignment horizontal="center" vertical="top" wrapText="1"/>
    </xf>
    <xf numFmtId="164" fontId="66" fillId="0" borderId="29" xfId="488" applyNumberFormat="1" applyFont="1" applyFill="1" applyBorder="1" applyAlignment="1" applyProtection="1">
      <alignment horizontal="center" vertical="top" wrapText="1"/>
    </xf>
    <xf numFmtId="0" fontId="66" fillId="0" borderId="29" xfId="488" applyNumberFormat="1" applyFont="1" applyFill="1" applyBorder="1" applyAlignment="1" applyProtection="1">
      <alignment horizontal="right" vertical="top" wrapText="1"/>
    </xf>
    <xf numFmtId="0" fontId="66" fillId="0" borderId="32" xfId="488" applyNumberFormat="1" applyFont="1" applyFill="1" applyBorder="1" applyAlignment="1" applyProtection="1">
      <alignment horizontal="right" vertical="top" wrapText="1"/>
    </xf>
    <xf numFmtId="49" fontId="65" fillId="0" borderId="31" xfId="488" applyNumberFormat="1" applyFont="1" applyFill="1" applyBorder="1" applyAlignment="1" applyProtection="1">
      <alignment horizontal="center" vertical="top" wrapText="1"/>
    </xf>
    <xf numFmtId="49" fontId="65" fillId="0" borderId="0" xfId="488" applyNumberFormat="1" applyFont="1" applyFill="1" applyBorder="1" applyAlignment="1" applyProtection="1">
      <alignment horizontal="left" vertical="top" wrapText="1"/>
    </xf>
    <xf numFmtId="49" fontId="65" fillId="0" borderId="31" xfId="488" applyNumberFormat="1" applyFont="1" applyFill="1" applyBorder="1" applyAlignment="1" applyProtection="1">
      <alignment vertical="center" wrapText="1"/>
    </xf>
    <xf numFmtId="49" fontId="65" fillId="0" borderId="0" xfId="488" applyNumberFormat="1" applyFont="1" applyFill="1" applyBorder="1" applyAlignment="1" applyProtection="1">
      <alignment horizontal="right" vertical="top" wrapText="1"/>
    </xf>
    <xf numFmtId="49" fontId="65" fillId="0" borderId="31" xfId="488" applyNumberFormat="1" applyFont="1" applyFill="1" applyBorder="1" applyAlignment="1" applyProtection="1">
      <alignment horizontal="center" vertical="center" wrapText="1"/>
    </xf>
    <xf numFmtId="49" fontId="65" fillId="0" borderId="0" xfId="488" applyNumberFormat="1" applyFont="1" applyFill="1" applyBorder="1" applyAlignment="1" applyProtection="1">
      <alignment horizontal="center" vertical="top" wrapText="1"/>
    </xf>
    <xf numFmtId="0" fontId="65" fillId="0" borderId="0" xfId="488" applyNumberFormat="1" applyFont="1" applyFill="1" applyBorder="1" applyAlignment="1" applyProtection="1">
      <alignment horizontal="center" vertical="top" wrapText="1"/>
    </xf>
    <xf numFmtId="4" fontId="65" fillId="0" borderId="0" xfId="488" applyNumberFormat="1" applyFont="1" applyFill="1" applyBorder="1" applyAlignment="1" applyProtection="1">
      <alignment horizontal="right" vertical="top" wrapText="1"/>
    </xf>
    <xf numFmtId="165" fontId="65" fillId="0" borderId="0" xfId="488" applyNumberFormat="1" applyFont="1" applyFill="1" applyBorder="1" applyAlignment="1" applyProtection="1">
      <alignment horizontal="center" vertical="top" wrapText="1"/>
    </xf>
    <xf numFmtId="2" fontId="65" fillId="0" borderId="0" xfId="488" applyNumberFormat="1" applyFont="1" applyFill="1" applyBorder="1" applyAlignment="1" applyProtection="1">
      <alignment horizontal="center" vertical="top" wrapText="1"/>
    </xf>
    <xf numFmtId="4" fontId="65" fillId="0" borderId="30" xfId="488" applyNumberFormat="1" applyFont="1" applyFill="1" applyBorder="1" applyAlignment="1" applyProtection="1">
      <alignment horizontal="right" vertical="top" wrapText="1"/>
    </xf>
    <xf numFmtId="2" fontId="65" fillId="0" borderId="0" xfId="488" applyNumberFormat="1" applyFont="1" applyFill="1" applyBorder="1" applyAlignment="1" applyProtection="1">
      <alignment horizontal="right" vertical="top" wrapText="1"/>
    </xf>
    <xf numFmtId="2" fontId="65" fillId="0" borderId="30" xfId="488" applyNumberFormat="1" applyFont="1" applyFill="1" applyBorder="1" applyAlignment="1" applyProtection="1">
      <alignment horizontal="right" vertical="top" wrapText="1"/>
    </xf>
    <xf numFmtId="49" fontId="65" fillId="0" borderId="31" xfId="488" applyNumberFormat="1" applyFont="1" applyFill="1" applyBorder="1" applyAlignment="1" applyProtection="1">
      <alignment horizontal="right" vertical="top" wrapText="1"/>
    </xf>
    <xf numFmtId="1" fontId="65" fillId="0" borderId="0" xfId="488" applyNumberFormat="1" applyFont="1" applyFill="1" applyBorder="1" applyAlignment="1" applyProtection="1">
      <alignment horizontal="center" vertical="top" wrapText="1"/>
    </xf>
    <xf numFmtId="167" fontId="65" fillId="0" borderId="0" xfId="488" applyNumberFormat="1" applyFont="1" applyFill="1" applyBorder="1" applyAlignment="1" applyProtection="1">
      <alignment horizontal="center" vertical="top" wrapText="1"/>
    </xf>
    <xf numFmtId="0" fontId="65" fillId="0" borderId="0" xfId="488" applyNumberFormat="1" applyFont="1" applyFill="1" applyBorder="1" applyAlignment="1" applyProtection="1">
      <alignment horizontal="right" vertical="top" wrapText="1"/>
    </xf>
    <xf numFmtId="0" fontId="65" fillId="0" borderId="30" xfId="488" applyNumberFormat="1" applyFont="1" applyFill="1" applyBorder="1" applyAlignment="1" applyProtection="1">
      <alignment horizontal="right" vertical="top" wrapText="1"/>
    </xf>
    <xf numFmtId="166" fontId="65" fillId="0" borderId="0" xfId="488" applyNumberFormat="1" applyFont="1" applyFill="1" applyBorder="1" applyAlignment="1" applyProtection="1">
      <alignment horizontal="center" vertical="top" wrapText="1"/>
    </xf>
    <xf numFmtId="49" fontId="65" fillId="0" borderId="29" xfId="488" applyNumberFormat="1" applyFont="1" applyFill="1" applyBorder="1" applyAlignment="1" applyProtection="1">
      <alignment horizontal="center" vertical="top" wrapText="1"/>
    </xf>
    <xf numFmtId="0" fontId="65" fillId="0" borderId="29" xfId="488" applyNumberFormat="1" applyFont="1" applyFill="1" applyBorder="1" applyAlignment="1" applyProtection="1">
      <alignment horizontal="center" vertical="top" wrapText="1"/>
    </xf>
    <xf numFmtId="4" fontId="65" fillId="0" borderId="29" xfId="488" applyNumberFormat="1" applyFont="1" applyFill="1" applyBorder="1" applyAlignment="1" applyProtection="1">
      <alignment horizontal="right" vertical="top" wrapText="1"/>
    </xf>
    <xf numFmtId="0" fontId="65" fillId="0" borderId="32" xfId="488" applyNumberFormat="1" applyFont="1" applyFill="1" applyBorder="1" applyAlignment="1" applyProtection="1">
      <alignment horizontal="right" vertical="top" wrapText="1"/>
    </xf>
    <xf numFmtId="49" fontId="66" fillId="0" borderId="31" xfId="488" applyNumberFormat="1" applyFont="1" applyFill="1" applyBorder="1" applyAlignment="1" applyProtection="1">
      <alignment horizontal="center" vertical="top" wrapText="1"/>
    </xf>
    <xf numFmtId="49" fontId="66" fillId="0" borderId="0" xfId="488" applyNumberFormat="1" applyFont="1" applyFill="1" applyBorder="1" applyAlignment="1" applyProtection="1">
      <alignment horizontal="left" vertical="top" wrapText="1"/>
    </xf>
    <xf numFmtId="4" fontId="66" fillId="0" borderId="29" xfId="488" applyNumberFormat="1" applyFont="1" applyFill="1" applyBorder="1" applyAlignment="1" applyProtection="1">
      <alignment horizontal="right" vertical="top" wrapText="1"/>
    </xf>
    <xf numFmtId="4" fontId="66" fillId="0" borderId="32" xfId="488" applyNumberFormat="1" applyFont="1" applyFill="1" applyBorder="1" applyAlignment="1" applyProtection="1">
      <alignment horizontal="right" vertical="top" wrapText="1"/>
    </xf>
    <xf numFmtId="49" fontId="66" fillId="0" borderId="0" xfId="488" applyNumberFormat="1" applyFont="1" applyFill="1" applyBorder="1" applyAlignment="1" applyProtection="1">
      <alignment horizontal="center" vertical="top" wrapText="1"/>
    </xf>
    <xf numFmtId="0" fontId="66" fillId="0" borderId="0" xfId="488" applyNumberFormat="1" applyFont="1" applyFill="1" applyBorder="1" applyAlignment="1" applyProtection="1">
      <alignment horizontal="left" vertical="top" wrapText="1"/>
    </xf>
    <xf numFmtId="0" fontId="66" fillId="0" borderId="0" xfId="488" applyNumberFormat="1" applyFont="1" applyFill="1" applyBorder="1" applyAlignment="1" applyProtection="1">
      <alignment horizontal="center" vertical="top" wrapText="1"/>
    </xf>
    <xf numFmtId="0" fontId="66" fillId="0" borderId="0" xfId="488" applyNumberFormat="1" applyFont="1" applyFill="1" applyBorder="1" applyAlignment="1" applyProtection="1">
      <alignment horizontal="right" vertical="top" wrapText="1"/>
    </xf>
    <xf numFmtId="49" fontId="65" fillId="0" borderId="0" xfId="488" applyNumberFormat="1" applyFont="1" applyFill="1" applyBorder="1" applyAlignment="1" applyProtection="1">
      <alignment vertical="top"/>
    </xf>
    <xf numFmtId="0" fontId="65" fillId="0" borderId="0" xfId="488" applyNumberFormat="1" applyFont="1" applyFill="1" applyBorder="1" applyAlignment="1" applyProtection="1">
      <alignment vertical="top"/>
    </xf>
    <xf numFmtId="49" fontId="65" fillId="0" borderId="33" xfId="488" applyNumberFormat="1" applyFont="1" applyFill="1" applyBorder="1" applyAlignment="1" applyProtection="1"/>
    <xf numFmtId="49" fontId="66" fillId="0" borderId="29" xfId="488" applyNumberFormat="1" applyFont="1" applyFill="1" applyBorder="1" applyAlignment="1" applyProtection="1">
      <alignment horizontal="right" vertical="top" wrapText="1"/>
    </xf>
    <xf numFmtId="0" fontId="66" fillId="0" borderId="29" xfId="488" applyNumberFormat="1" applyFont="1" applyFill="1" applyBorder="1" applyAlignment="1" applyProtection="1">
      <alignment horizontal="right" vertical="top"/>
    </xf>
    <xf numFmtId="0" fontId="66" fillId="0" borderId="29" xfId="488" applyNumberFormat="1" applyFont="1" applyFill="1" applyBorder="1" applyAlignment="1" applyProtection="1">
      <alignment horizontal="center" vertical="top"/>
    </xf>
    <xf numFmtId="0" fontId="66" fillId="0" borderId="32" xfId="488" applyNumberFormat="1" applyFont="1" applyFill="1" applyBorder="1" applyAlignment="1" applyProtection="1">
      <alignment horizontal="right" vertical="top"/>
    </xf>
    <xf numFmtId="49" fontId="65" fillId="0" borderId="31" xfId="488" applyNumberFormat="1" applyFont="1" applyFill="1" applyBorder="1" applyAlignment="1" applyProtection="1"/>
    <xf numFmtId="4" fontId="65" fillId="0" borderId="0" xfId="488" applyNumberFormat="1" applyFont="1" applyFill="1" applyBorder="1" applyAlignment="1" applyProtection="1">
      <alignment horizontal="right" vertical="top"/>
    </xf>
    <xf numFmtId="0" fontId="65" fillId="0" borderId="0" xfId="488" applyNumberFormat="1" applyFont="1" applyFill="1" applyBorder="1" applyAlignment="1" applyProtection="1">
      <alignment horizontal="center" vertical="top"/>
    </xf>
    <xf numFmtId="4" fontId="65" fillId="0" borderId="30" xfId="488" applyNumberFormat="1" applyFont="1" applyFill="1" applyBorder="1" applyAlignment="1" applyProtection="1">
      <alignment horizontal="right" vertical="top"/>
    </xf>
    <xf numFmtId="0" fontId="65" fillId="0" borderId="0" xfId="488" applyNumberFormat="1" applyFont="1" applyFill="1" applyBorder="1" applyAlignment="1" applyProtection="1">
      <alignment horizontal="right" vertical="top"/>
    </xf>
    <xf numFmtId="0" fontId="65" fillId="0" borderId="30" xfId="488" applyNumberFormat="1" applyFont="1" applyFill="1" applyBorder="1" applyAlignment="1" applyProtection="1">
      <alignment horizontal="right" vertical="top"/>
    </xf>
    <xf numFmtId="2" fontId="65" fillId="0" borderId="0" xfId="488" applyNumberFormat="1" applyFont="1" applyFill="1" applyBorder="1" applyAlignment="1" applyProtection="1">
      <alignment horizontal="right" vertical="top"/>
    </xf>
    <xf numFmtId="2" fontId="65" fillId="0" borderId="30" xfId="488" applyNumberFormat="1" applyFont="1" applyFill="1" applyBorder="1" applyAlignment="1" applyProtection="1">
      <alignment horizontal="right" vertical="top"/>
    </xf>
    <xf numFmtId="49" fontId="66" fillId="0" borderId="0" xfId="488" applyNumberFormat="1" applyFont="1" applyFill="1" applyBorder="1" applyAlignment="1" applyProtection="1">
      <alignment horizontal="right" vertical="top" wrapText="1"/>
    </xf>
    <xf numFmtId="4" fontId="66" fillId="0" borderId="0" xfId="488" applyNumberFormat="1" applyFont="1" applyFill="1" applyBorder="1" applyAlignment="1" applyProtection="1">
      <alignment horizontal="right" vertical="top"/>
    </xf>
    <xf numFmtId="0" fontId="66" fillId="0" borderId="0" xfId="488" applyNumberFormat="1" applyFont="1" applyFill="1" applyBorder="1" applyAlignment="1" applyProtection="1">
      <alignment horizontal="center" vertical="top"/>
    </xf>
    <xf numFmtId="4" fontId="66" fillId="0" borderId="30" xfId="488" applyNumberFormat="1" applyFont="1" applyFill="1" applyBorder="1" applyAlignment="1" applyProtection="1">
      <alignment horizontal="right" vertical="top"/>
    </xf>
    <xf numFmtId="2" fontId="66" fillId="0" borderId="0" xfId="488" applyNumberFormat="1" applyFont="1" applyFill="1" applyBorder="1" applyAlignment="1" applyProtection="1">
      <alignment horizontal="center" vertical="top"/>
    </xf>
    <xf numFmtId="3" fontId="66" fillId="0" borderId="0" xfId="488" applyNumberFormat="1" applyFont="1" applyFill="1" applyBorder="1" applyAlignment="1" applyProtection="1">
      <alignment horizontal="right" vertical="top"/>
    </xf>
    <xf numFmtId="49" fontId="65" fillId="0" borderId="29" xfId="488" applyNumberFormat="1" applyFont="1" applyFill="1" applyBorder="1" applyAlignment="1" applyProtection="1"/>
    <xf numFmtId="0" fontId="65" fillId="0" borderId="29" xfId="488" applyNumberFormat="1" applyFont="1" applyFill="1" applyBorder="1" applyAlignment="1" applyProtection="1"/>
    <xf numFmtId="0" fontId="80" fillId="0" borderId="0" xfId="488" applyNumberFormat="1" applyFont="1" applyFill="1" applyBorder="1" applyAlignment="1" applyProtection="1">
      <alignment horizontal="right" vertical="top"/>
    </xf>
    <xf numFmtId="0" fontId="64" fillId="0" borderId="0" xfId="488"/>
    <xf numFmtId="49" fontId="65" fillId="0" borderId="0" xfId="488" applyNumberFormat="1" applyFont="1" applyFill="1" applyBorder="1" applyAlignment="1" applyProtection="1"/>
    <xf numFmtId="0" fontId="80" fillId="0" borderId="0" xfId="488" applyNumberFormat="1" applyFont="1" applyFill="1" applyBorder="1" applyAlignment="1" applyProtection="1">
      <alignment horizontal="right"/>
    </xf>
    <xf numFmtId="49" fontId="80" fillId="0" borderId="0" xfId="488" applyNumberFormat="1" applyFont="1" applyFill="1" applyBorder="1" applyAlignment="1" applyProtection="1"/>
    <xf numFmtId="0" fontId="80" fillId="0" borderId="0" xfId="488" applyNumberFormat="1" applyFont="1" applyFill="1" applyBorder="1" applyAlignment="1" applyProtection="1"/>
    <xf numFmtId="49" fontId="80" fillId="0" borderId="0" xfId="488" applyNumberFormat="1" applyFont="1" applyFill="1" applyBorder="1" applyAlignment="1" applyProtection="1">
      <alignment horizontal="left" vertical="top"/>
    </xf>
    <xf numFmtId="49" fontId="80" fillId="0" borderId="0" xfId="488" applyNumberFormat="1" applyFont="1" applyFill="1" applyBorder="1" applyAlignment="1" applyProtection="1">
      <alignment vertical="top"/>
    </xf>
    <xf numFmtId="49" fontId="80" fillId="0" borderId="58" xfId="488" applyNumberFormat="1" applyFont="1" applyFill="1" applyBorder="1" applyAlignment="1" applyProtection="1"/>
    <xf numFmtId="49" fontId="80" fillId="0" borderId="0" xfId="488" applyNumberFormat="1" applyFont="1" applyFill="1" applyBorder="1" applyAlignment="1" applyProtection="1">
      <alignment horizontal="left"/>
    </xf>
    <xf numFmtId="49" fontId="81" fillId="0" borderId="0" xfId="488" applyNumberFormat="1" applyFont="1" applyFill="1" applyBorder="1" applyAlignment="1" applyProtection="1">
      <alignment horizontal="center" vertical="top"/>
    </xf>
    <xf numFmtId="49" fontId="82" fillId="0" borderId="0" xfId="488" applyNumberFormat="1" applyFont="1" applyFill="1" applyBorder="1" applyAlignment="1" applyProtection="1">
      <alignment horizontal="center"/>
    </xf>
    <xf numFmtId="49" fontId="65" fillId="0" borderId="58" xfId="488" applyNumberFormat="1" applyFont="1" applyFill="1" applyBorder="1" applyAlignment="1" applyProtection="1">
      <alignment horizontal="center"/>
    </xf>
    <xf numFmtId="49" fontId="80" fillId="0" borderId="0" xfId="488" applyNumberFormat="1" applyFont="1" applyFill="1" applyBorder="1" applyAlignment="1" applyProtection="1">
      <alignment wrapText="1"/>
    </xf>
    <xf numFmtId="49" fontId="81" fillId="0" borderId="0" xfId="488" applyNumberFormat="1" applyFont="1" applyFill="1" applyBorder="1" applyAlignment="1" applyProtection="1"/>
    <xf numFmtId="49" fontId="65" fillId="0" borderId="0" xfId="488" applyNumberFormat="1" applyFont="1" applyFill="1" applyBorder="1" applyAlignment="1" applyProtection="1">
      <alignment horizontal="right" vertical="top"/>
    </xf>
    <xf numFmtId="49" fontId="81" fillId="0" borderId="0" xfId="488" applyNumberFormat="1" applyFont="1" applyFill="1" applyBorder="1" applyAlignment="1" applyProtection="1">
      <alignment horizontal="center"/>
    </xf>
    <xf numFmtId="49" fontId="83" fillId="0" borderId="0" xfId="488" applyNumberFormat="1" applyFont="1" applyFill="1" applyBorder="1" applyAlignment="1" applyProtection="1">
      <alignment horizontal="left"/>
    </xf>
    <xf numFmtId="49" fontId="80" fillId="0" borderId="0" xfId="488" applyNumberFormat="1" applyFont="1" applyFill="1" applyBorder="1" applyAlignment="1" applyProtection="1">
      <alignment horizontal="center"/>
    </xf>
    <xf numFmtId="0" fontId="80" fillId="0" borderId="0" xfId="488" applyNumberFormat="1" applyFont="1" applyFill="1" applyBorder="1" applyAlignment="1" applyProtection="1">
      <alignment horizontal="center"/>
    </xf>
    <xf numFmtId="2" fontId="80" fillId="0" borderId="58" xfId="488" applyNumberFormat="1" applyFont="1" applyFill="1" applyBorder="1" applyAlignment="1" applyProtection="1"/>
    <xf numFmtId="49" fontId="65" fillId="0" borderId="58" xfId="488" applyNumberFormat="1" applyFont="1" applyFill="1" applyBorder="1" applyAlignment="1" applyProtection="1">
      <alignment horizontal="right"/>
    </xf>
    <xf numFmtId="0" fontId="80" fillId="0" borderId="0" xfId="488" applyNumberFormat="1" applyFont="1" applyFill="1" applyBorder="1" applyAlignment="1" applyProtection="1">
      <alignment horizontal="left"/>
    </xf>
    <xf numFmtId="0" fontId="80" fillId="0" borderId="0" xfId="488" applyNumberFormat="1" applyFont="1" applyFill="1" applyBorder="1" applyAlignment="1" applyProtection="1">
      <alignment vertical="center" wrapText="1"/>
    </xf>
    <xf numFmtId="0" fontId="81" fillId="0" borderId="0" xfId="488" applyNumberFormat="1" applyFont="1" applyFill="1" applyBorder="1" applyAlignment="1" applyProtection="1"/>
    <xf numFmtId="2" fontId="80" fillId="0" borderId="0" xfId="488" applyNumberFormat="1" applyFont="1" applyFill="1" applyBorder="1" applyAlignment="1" applyProtection="1"/>
    <xf numFmtId="49" fontId="65" fillId="0" borderId="0" xfId="488" applyNumberFormat="1" applyFont="1" applyFill="1" applyBorder="1" applyAlignment="1" applyProtection="1">
      <alignment horizontal="right"/>
    </xf>
    <xf numFmtId="49" fontId="80" fillId="0" borderId="58" xfId="488" applyNumberFormat="1" applyFont="1" applyFill="1" applyBorder="1" applyAlignment="1" applyProtection="1">
      <alignment horizontal="right"/>
    </xf>
    <xf numFmtId="49" fontId="65" fillId="0" borderId="26" xfId="488" applyNumberFormat="1" applyFont="1" applyFill="1" applyBorder="1" applyAlignment="1" applyProtection="1">
      <alignment horizontal="right"/>
    </xf>
    <xf numFmtId="49" fontId="65" fillId="0" borderId="0" xfId="488" applyNumberFormat="1" applyFont="1" applyFill="1" applyBorder="1" applyAlignment="1" applyProtection="1">
      <alignment vertical="center"/>
    </xf>
    <xf numFmtId="0" fontId="65" fillId="0" borderId="28" xfId="488" applyNumberFormat="1" applyFont="1" applyFill="1" applyBorder="1" applyAlignment="1" applyProtection="1">
      <alignment horizontal="center" vertical="center" wrapText="1"/>
    </xf>
    <xf numFmtId="49" fontId="65" fillId="0" borderId="28" xfId="488" applyNumberFormat="1" applyFont="1" applyFill="1" applyBorder="1" applyAlignment="1" applyProtection="1">
      <alignment horizontal="center" vertical="center"/>
    </xf>
    <xf numFmtId="0" fontId="65" fillId="0" borderId="28" xfId="488" applyNumberFormat="1" applyFont="1" applyFill="1" applyBorder="1" applyAlignment="1" applyProtection="1">
      <alignment horizontal="center" vertical="center"/>
    </xf>
    <xf numFmtId="49" fontId="66" fillId="0" borderId="33" xfId="488" applyNumberFormat="1" applyFont="1" applyFill="1" applyBorder="1" applyAlignment="1" applyProtection="1">
      <alignment horizontal="center" vertical="top" wrapText="1"/>
    </xf>
    <xf numFmtId="49" fontId="66" fillId="0" borderId="29" xfId="488" applyNumberFormat="1" applyFont="1" applyFill="1" applyBorder="1" applyAlignment="1" applyProtection="1">
      <alignment horizontal="left" vertical="top" wrapText="1"/>
    </xf>
    <xf numFmtId="49" fontId="66" fillId="0" borderId="29" xfId="488" applyNumberFormat="1" applyFont="1" applyFill="1" applyBorder="1" applyAlignment="1" applyProtection="1">
      <alignment horizontal="center" vertical="top" wrapText="1"/>
    </xf>
    <xf numFmtId="0" fontId="66" fillId="0" borderId="29" xfId="488" applyNumberFormat="1" applyFont="1" applyFill="1" applyBorder="1" applyAlignment="1" applyProtection="1">
      <alignment horizontal="center" vertical="top" wrapText="1"/>
    </xf>
    <xf numFmtId="165" fontId="66" fillId="0" borderId="29" xfId="488" applyNumberFormat="1" applyFont="1" applyFill="1" applyBorder="1" applyAlignment="1" applyProtection="1">
      <alignment horizontal="center" vertical="top" wrapText="1"/>
    </xf>
    <xf numFmtId="0" fontId="66" fillId="0" borderId="29" xfId="488" applyNumberFormat="1" applyFont="1" applyFill="1" applyBorder="1" applyAlignment="1" applyProtection="1">
      <alignment horizontal="right" vertical="top" wrapText="1"/>
    </xf>
    <xf numFmtId="0" fontId="66" fillId="0" borderId="32" xfId="488" applyNumberFormat="1" applyFont="1" applyFill="1" applyBorder="1" applyAlignment="1" applyProtection="1">
      <alignment horizontal="right" vertical="top" wrapText="1"/>
    </xf>
    <xf numFmtId="49" fontId="65" fillId="0" borderId="31" xfId="488" applyNumberFormat="1" applyFont="1" applyFill="1" applyBorder="1" applyAlignment="1" applyProtection="1">
      <alignment horizontal="center" vertical="center" wrapText="1"/>
    </xf>
    <xf numFmtId="49" fontId="65" fillId="0" borderId="0" xfId="488" applyNumberFormat="1" applyFont="1" applyFill="1" applyBorder="1" applyAlignment="1" applyProtection="1">
      <alignment horizontal="right" vertical="top" wrapText="1"/>
    </xf>
    <xf numFmtId="49" fontId="65" fillId="0" borderId="0" xfId="488" applyNumberFormat="1" applyFont="1" applyFill="1" applyBorder="1" applyAlignment="1" applyProtection="1">
      <alignment horizontal="left" vertical="top" wrapText="1"/>
    </xf>
    <xf numFmtId="49" fontId="65" fillId="0" borderId="0" xfId="488" applyNumberFormat="1" applyFont="1" applyFill="1" applyBorder="1" applyAlignment="1" applyProtection="1">
      <alignment horizontal="center" vertical="top" wrapText="1"/>
    </xf>
    <xf numFmtId="0" fontId="65" fillId="0" borderId="0" xfId="488" applyNumberFormat="1" applyFont="1" applyFill="1" applyBorder="1" applyAlignment="1" applyProtection="1">
      <alignment horizontal="center" vertical="top" wrapText="1"/>
    </xf>
    <xf numFmtId="2" fontId="65" fillId="0" borderId="0" xfId="488" applyNumberFormat="1" applyFont="1" applyFill="1" applyBorder="1" applyAlignment="1" applyProtection="1">
      <alignment horizontal="right" vertical="top" wrapText="1"/>
    </xf>
    <xf numFmtId="2" fontId="65" fillId="0" borderId="0" xfId="488" applyNumberFormat="1" applyFont="1" applyFill="1" applyBorder="1" applyAlignment="1" applyProtection="1">
      <alignment horizontal="center" vertical="top" wrapText="1"/>
    </xf>
    <xf numFmtId="4" fontId="65" fillId="0" borderId="30" xfId="488" applyNumberFormat="1" applyFont="1" applyFill="1" applyBorder="1" applyAlignment="1" applyProtection="1">
      <alignment horizontal="right" vertical="top" wrapText="1"/>
    </xf>
    <xf numFmtId="2" fontId="65" fillId="0" borderId="30" xfId="488" applyNumberFormat="1" applyFont="1" applyFill="1" applyBorder="1" applyAlignment="1" applyProtection="1">
      <alignment horizontal="right" vertical="top" wrapText="1"/>
    </xf>
    <xf numFmtId="49" fontId="65" fillId="0" borderId="31" xfId="488" applyNumberFormat="1" applyFont="1" applyFill="1" applyBorder="1" applyAlignment="1" applyProtection="1">
      <alignment horizontal="right" vertical="top" wrapText="1"/>
    </xf>
    <xf numFmtId="164" fontId="65" fillId="0" borderId="0" xfId="488" applyNumberFormat="1" applyFont="1" applyFill="1" applyBorder="1" applyAlignment="1" applyProtection="1">
      <alignment horizontal="center" vertical="top" wrapText="1"/>
    </xf>
    <xf numFmtId="0" fontId="65" fillId="0" borderId="0" xfId="488" applyNumberFormat="1" applyFont="1" applyFill="1" applyBorder="1" applyAlignment="1" applyProtection="1">
      <alignment horizontal="right" vertical="top" wrapText="1"/>
    </xf>
    <xf numFmtId="0" fontId="65" fillId="0" borderId="30" xfId="488" applyNumberFormat="1" applyFont="1" applyFill="1" applyBorder="1" applyAlignment="1" applyProtection="1">
      <alignment horizontal="right" vertical="top" wrapText="1"/>
    </xf>
    <xf numFmtId="49" fontId="65" fillId="0" borderId="29" xfId="488" applyNumberFormat="1" applyFont="1" applyFill="1" applyBorder="1" applyAlignment="1" applyProtection="1">
      <alignment horizontal="center" vertical="top" wrapText="1"/>
    </xf>
    <xf numFmtId="0" fontId="65" fillId="0" borderId="29" xfId="488" applyNumberFormat="1" applyFont="1" applyFill="1" applyBorder="1" applyAlignment="1" applyProtection="1">
      <alignment horizontal="center" vertical="top" wrapText="1"/>
    </xf>
    <xf numFmtId="2" fontId="65" fillId="0" borderId="29" xfId="488" applyNumberFormat="1" applyFont="1" applyFill="1" applyBorder="1" applyAlignment="1" applyProtection="1">
      <alignment horizontal="right" vertical="top" wrapText="1"/>
    </xf>
    <xf numFmtId="0" fontId="65" fillId="0" borderId="32" xfId="488" applyNumberFormat="1" applyFont="1" applyFill="1" applyBorder="1" applyAlignment="1" applyProtection="1">
      <alignment horizontal="right" vertical="top" wrapText="1"/>
    </xf>
    <xf numFmtId="1" fontId="65" fillId="0" borderId="0" xfId="488" applyNumberFormat="1" applyFont="1" applyFill="1" applyBorder="1" applyAlignment="1" applyProtection="1">
      <alignment horizontal="center" vertical="top" wrapText="1"/>
    </xf>
    <xf numFmtId="49" fontId="66" fillId="0" borderId="31" xfId="488" applyNumberFormat="1" applyFont="1" applyFill="1" applyBorder="1" applyAlignment="1" applyProtection="1">
      <alignment horizontal="center" vertical="top" wrapText="1"/>
    </xf>
    <xf numFmtId="49" fontId="66" fillId="0" borderId="0" xfId="488" applyNumberFormat="1" applyFont="1" applyFill="1" applyBorder="1" applyAlignment="1" applyProtection="1">
      <alignment horizontal="left" vertical="top" wrapText="1"/>
    </xf>
    <xf numFmtId="2" fontId="66" fillId="0" borderId="29" xfId="488" applyNumberFormat="1" applyFont="1" applyFill="1" applyBorder="1" applyAlignment="1" applyProtection="1">
      <alignment horizontal="right" vertical="top" wrapText="1"/>
    </xf>
    <xf numFmtId="4" fontId="66" fillId="0" borderId="32" xfId="488" applyNumberFormat="1" applyFont="1" applyFill="1" applyBorder="1" applyAlignment="1" applyProtection="1">
      <alignment horizontal="right" vertical="top" wrapText="1"/>
    </xf>
    <xf numFmtId="2" fontId="66" fillId="0" borderId="29" xfId="488" applyNumberFormat="1" applyFont="1" applyFill="1" applyBorder="1" applyAlignment="1" applyProtection="1">
      <alignment horizontal="center" vertical="top" wrapText="1"/>
    </xf>
    <xf numFmtId="164" fontId="66" fillId="0" borderId="29" xfId="488" applyNumberFormat="1" applyFont="1" applyFill="1" applyBorder="1" applyAlignment="1" applyProtection="1">
      <alignment horizontal="center" vertical="top" wrapText="1"/>
    </xf>
    <xf numFmtId="49" fontId="65" fillId="0" borderId="31" xfId="488" applyNumberFormat="1" applyFont="1" applyFill="1" applyBorder="1" applyAlignment="1" applyProtection="1">
      <alignment horizontal="center" vertical="top" wrapText="1"/>
    </xf>
    <xf numFmtId="4" fontId="65" fillId="0" borderId="0" xfId="488" applyNumberFormat="1" applyFont="1" applyFill="1" applyBorder="1" applyAlignment="1" applyProtection="1">
      <alignment horizontal="right" vertical="top" wrapText="1"/>
    </xf>
    <xf numFmtId="168" fontId="65" fillId="0" borderId="0" xfId="488" applyNumberFormat="1" applyFont="1" applyFill="1" applyBorder="1" applyAlignment="1" applyProtection="1">
      <alignment horizontal="center" vertical="top" wrapText="1"/>
    </xf>
    <xf numFmtId="4" fontId="65" fillId="0" borderId="29" xfId="488" applyNumberFormat="1" applyFont="1" applyFill="1" applyBorder="1" applyAlignment="1" applyProtection="1">
      <alignment horizontal="right" vertical="top" wrapText="1"/>
    </xf>
    <xf numFmtId="2" fontId="66" fillId="0" borderId="32" xfId="488" applyNumberFormat="1" applyFont="1" applyFill="1" applyBorder="1" applyAlignment="1" applyProtection="1">
      <alignment horizontal="right" vertical="top" wrapText="1"/>
    </xf>
    <xf numFmtId="1" fontId="66" fillId="0" borderId="29" xfId="488" applyNumberFormat="1" applyFont="1" applyFill="1" applyBorder="1" applyAlignment="1" applyProtection="1">
      <alignment horizontal="center" vertical="top" wrapText="1"/>
    </xf>
    <xf numFmtId="165" fontId="65" fillId="0" borderId="0" xfId="488" applyNumberFormat="1" applyFont="1" applyFill="1" applyBorder="1" applyAlignment="1" applyProtection="1">
      <alignment horizontal="center" vertical="top" wrapText="1"/>
    </xf>
    <xf numFmtId="4" fontId="66" fillId="0" borderId="29" xfId="488" applyNumberFormat="1" applyFont="1" applyFill="1" applyBorder="1" applyAlignment="1" applyProtection="1">
      <alignment horizontal="right" vertical="top" wrapText="1"/>
    </xf>
    <xf numFmtId="167" fontId="66" fillId="0" borderId="29" xfId="488" applyNumberFormat="1" applyFont="1" applyFill="1" applyBorder="1" applyAlignment="1" applyProtection="1">
      <alignment horizontal="center" vertical="top" wrapText="1"/>
    </xf>
    <xf numFmtId="49" fontId="65" fillId="0" borderId="31" xfId="488" applyNumberFormat="1" applyFont="1" applyFill="1" applyBorder="1" applyAlignment="1" applyProtection="1">
      <alignment vertical="center" wrapText="1"/>
    </xf>
    <xf numFmtId="168" fontId="66" fillId="0" borderId="29" xfId="488" applyNumberFormat="1" applyFont="1" applyFill="1" applyBorder="1" applyAlignment="1" applyProtection="1">
      <alignment horizontal="center" vertical="top" wrapText="1"/>
    </xf>
    <xf numFmtId="167" fontId="65" fillId="0" borderId="0" xfId="488" applyNumberFormat="1" applyFont="1" applyFill="1" applyBorder="1" applyAlignment="1" applyProtection="1">
      <alignment horizontal="center" vertical="top" wrapText="1"/>
    </xf>
    <xf numFmtId="169" fontId="65" fillId="0" borderId="0" xfId="488" applyNumberFormat="1" applyFont="1" applyFill="1" applyBorder="1" applyAlignment="1" applyProtection="1">
      <alignment horizontal="center" vertical="top" wrapText="1"/>
    </xf>
    <xf numFmtId="166" fontId="66" fillId="0" borderId="29" xfId="488" applyNumberFormat="1" applyFont="1" applyFill="1" applyBorder="1" applyAlignment="1" applyProtection="1">
      <alignment horizontal="center" vertical="top" wrapText="1"/>
    </xf>
    <xf numFmtId="166" fontId="65" fillId="0" borderId="0" xfId="488" applyNumberFormat="1" applyFont="1" applyFill="1" applyBorder="1" applyAlignment="1" applyProtection="1">
      <alignment horizontal="center" vertical="top" wrapText="1"/>
    </xf>
    <xf numFmtId="49" fontId="66" fillId="0" borderId="0" xfId="488" applyNumberFormat="1" applyFont="1" applyFill="1" applyBorder="1" applyAlignment="1" applyProtection="1">
      <alignment horizontal="center" vertical="top" wrapText="1"/>
    </xf>
    <xf numFmtId="0" fontId="66" fillId="0" borderId="0" xfId="488" applyNumberFormat="1" applyFont="1" applyFill="1" applyBorder="1" applyAlignment="1" applyProtection="1">
      <alignment horizontal="left" vertical="top" wrapText="1"/>
    </xf>
    <xf numFmtId="0" fontId="66" fillId="0" borderId="0" xfId="488" applyNumberFormat="1" applyFont="1" applyFill="1" applyBorder="1" applyAlignment="1" applyProtection="1">
      <alignment horizontal="center" vertical="top" wrapText="1"/>
    </xf>
    <xf numFmtId="0" fontId="66" fillId="0" borderId="0" xfId="488" applyNumberFormat="1" applyFont="1" applyFill="1" applyBorder="1" applyAlignment="1" applyProtection="1">
      <alignment horizontal="right" vertical="top" wrapText="1"/>
    </xf>
    <xf numFmtId="49" fontId="65" fillId="0" borderId="33" xfId="488" applyNumberFormat="1" applyFont="1" applyFill="1" applyBorder="1" applyAlignment="1" applyProtection="1"/>
    <xf numFmtId="49" fontId="66" fillId="0" borderId="29" xfId="488" applyNumberFormat="1" applyFont="1" applyFill="1" applyBorder="1" applyAlignment="1" applyProtection="1">
      <alignment horizontal="right" vertical="top" wrapText="1"/>
    </xf>
    <xf numFmtId="4" fontId="66" fillId="0" borderId="29" xfId="488" applyNumberFormat="1" applyFont="1" applyFill="1" applyBorder="1" applyAlignment="1" applyProtection="1">
      <alignment horizontal="right" vertical="top"/>
    </xf>
    <xf numFmtId="0" fontId="66" fillId="0" borderId="29" xfId="488" applyNumberFormat="1" applyFont="1" applyFill="1" applyBorder="1" applyAlignment="1" applyProtection="1">
      <alignment horizontal="center" vertical="top"/>
    </xf>
    <xf numFmtId="0" fontId="66" fillId="0" borderId="32" xfId="488" applyNumberFormat="1" applyFont="1" applyFill="1" applyBorder="1" applyAlignment="1" applyProtection="1">
      <alignment horizontal="right" vertical="top"/>
    </xf>
    <xf numFmtId="49" fontId="65" fillId="0" borderId="0" xfId="488" applyNumberFormat="1" applyFont="1" applyFill="1" applyBorder="1" applyAlignment="1" applyProtection="1">
      <alignment vertical="top"/>
    </xf>
    <xf numFmtId="0" fontId="65" fillId="0" borderId="0" xfId="488" applyNumberFormat="1" applyFont="1" applyFill="1" applyBorder="1" applyAlignment="1" applyProtection="1">
      <alignment vertical="top"/>
    </xf>
    <xf numFmtId="0" fontId="66" fillId="0" borderId="29" xfId="488" applyNumberFormat="1" applyFont="1" applyFill="1" applyBorder="1" applyAlignment="1" applyProtection="1">
      <alignment horizontal="right" vertical="top"/>
    </xf>
    <xf numFmtId="49" fontId="65" fillId="0" borderId="31" xfId="488" applyNumberFormat="1" applyFont="1" applyFill="1" applyBorder="1" applyAlignment="1" applyProtection="1"/>
    <xf numFmtId="4" fontId="65" fillId="0" borderId="0" xfId="488" applyNumberFormat="1" applyFont="1" applyFill="1" applyBorder="1" applyAlignment="1" applyProtection="1">
      <alignment horizontal="right" vertical="top"/>
    </xf>
    <xf numFmtId="0" fontId="65" fillId="0" borderId="0" xfId="488" applyNumberFormat="1" applyFont="1" applyFill="1" applyBorder="1" applyAlignment="1" applyProtection="1">
      <alignment horizontal="center" vertical="top"/>
    </xf>
    <xf numFmtId="4" fontId="65" fillId="0" borderId="30" xfId="488" applyNumberFormat="1" applyFont="1" applyFill="1" applyBorder="1" applyAlignment="1" applyProtection="1">
      <alignment horizontal="right" vertical="top"/>
    </xf>
    <xf numFmtId="0" fontId="65" fillId="0" borderId="0" xfId="488" applyNumberFormat="1" applyFont="1" applyFill="1" applyBorder="1" applyAlignment="1" applyProtection="1">
      <alignment horizontal="right" vertical="top"/>
    </xf>
    <xf numFmtId="0" fontId="65" fillId="0" borderId="30" xfId="488" applyNumberFormat="1" applyFont="1" applyFill="1" applyBorder="1" applyAlignment="1" applyProtection="1">
      <alignment horizontal="right" vertical="top"/>
    </xf>
    <xf numFmtId="2" fontId="65" fillId="0" borderId="0" xfId="488" applyNumberFormat="1" applyFont="1" applyFill="1" applyBorder="1" applyAlignment="1" applyProtection="1">
      <alignment horizontal="right" vertical="top"/>
    </xf>
    <xf numFmtId="2" fontId="65" fillId="0" borderId="30" xfId="488" applyNumberFormat="1" applyFont="1" applyFill="1" applyBorder="1" applyAlignment="1" applyProtection="1">
      <alignment horizontal="right" vertical="top"/>
    </xf>
    <xf numFmtId="49" fontId="66" fillId="0" borderId="0" xfId="488" applyNumberFormat="1" applyFont="1" applyFill="1" applyBorder="1" applyAlignment="1" applyProtection="1">
      <alignment horizontal="right" vertical="top" wrapText="1"/>
    </xf>
    <xf numFmtId="4" fontId="66" fillId="0" borderId="0" xfId="488" applyNumberFormat="1" applyFont="1" applyFill="1" applyBorder="1" applyAlignment="1" applyProtection="1">
      <alignment horizontal="right" vertical="top"/>
    </xf>
    <xf numFmtId="0" fontId="66" fillId="0" borderId="0" xfId="488" applyNumberFormat="1" applyFont="1" applyFill="1" applyBorder="1" applyAlignment="1" applyProtection="1">
      <alignment horizontal="center" vertical="top"/>
    </xf>
    <xf numFmtId="4" fontId="66" fillId="0" borderId="30" xfId="488" applyNumberFormat="1" applyFont="1" applyFill="1" applyBorder="1" applyAlignment="1" applyProtection="1">
      <alignment horizontal="right" vertical="top"/>
    </xf>
    <xf numFmtId="2" fontId="66" fillId="0" borderId="0" xfId="488" applyNumberFormat="1" applyFont="1" applyFill="1" applyBorder="1" applyAlignment="1" applyProtection="1">
      <alignment horizontal="center" vertical="top"/>
    </xf>
    <xf numFmtId="3" fontId="66" fillId="0" borderId="0" xfId="488" applyNumberFormat="1" applyFont="1" applyFill="1" applyBorder="1" applyAlignment="1" applyProtection="1">
      <alignment horizontal="right" vertical="top"/>
    </xf>
    <xf numFmtId="49" fontId="65" fillId="0" borderId="29" xfId="488" applyNumberFormat="1" applyFont="1" applyFill="1" applyBorder="1" applyAlignment="1" applyProtection="1"/>
    <xf numFmtId="0" fontId="65" fillId="0" borderId="29" xfId="488" applyNumberFormat="1" applyFont="1" applyFill="1" applyBorder="1" applyAlignment="1" applyProtection="1"/>
    <xf numFmtId="0" fontId="2" fillId="0" borderId="0" xfId="1" applyFont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0" fontId="3" fillId="0" borderId="1" xfId="1" applyFont="1" applyBorder="1" applyAlignment="1">
      <alignment horizontal="right"/>
    </xf>
    <xf numFmtId="0" fontId="2" fillId="0" borderId="2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2" fillId="0" borderId="24" xfId="42" applyBorder="1" applyAlignment="1">
      <alignment horizontal="center" vertical="center" wrapText="1"/>
    </xf>
    <xf numFmtId="0" fontId="2" fillId="0" borderId="2" xfId="42" applyBorder="1" applyAlignment="1">
      <alignment horizontal="center" vertical="center" wrapText="1"/>
    </xf>
    <xf numFmtId="0" fontId="41" fillId="0" borderId="0" xfId="42" applyFont="1" applyAlignment="1">
      <alignment horizontal="center"/>
    </xf>
    <xf numFmtId="0" fontId="34" fillId="0" borderId="0" xfId="42" applyFont="1" applyAlignment="1">
      <alignment horizontal="left"/>
    </xf>
    <xf numFmtId="0" fontId="14" fillId="0" borderId="0" xfId="42" applyFont="1" applyAlignment="1">
      <alignment horizontal="left" wrapText="1"/>
    </xf>
    <xf numFmtId="0" fontId="13" fillId="0" borderId="0" xfId="42" applyFont="1" applyAlignment="1">
      <alignment horizontal="left" wrapText="1"/>
    </xf>
    <xf numFmtId="0" fontId="43" fillId="0" borderId="0" xfId="42" applyFont="1" applyBorder="1" applyAlignment="1">
      <alignment horizontal="left" wrapText="1"/>
    </xf>
    <xf numFmtId="0" fontId="43" fillId="0" borderId="0" xfId="42" applyFont="1" applyBorder="1" applyAlignment="1">
      <alignment horizontal="left"/>
    </xf>
    <xf numFmtId="2" fontId="65" fillId="0" borderId="26" xfId="488" applyNumberFormat="1" applyFont="1" applyFill="1" applyBorder="1" applyAlignment="1" applyProtection="1">
      <alignment horizontal="right"/>
    </xf>
    <xf numFmtId="0" fontId="65" fillId="0" borderId="0" xfId="488" applyNumberFormat="1" applyFont="1" applyFill="1" applyBorder="1" applyAlignment="1" applyProtection="1">
      <alignment horizontal="left" vertical="top" wrapText="1"/>
    </xf>
    <xf numFmtId="0" fontId="65" fillId="0" borderId="29" xfId="488" applyNumberFormat="1" applyFont="1" applyFill="1" applyBorder="1" applyAlignment="1" applyProtection="1">
      <alignment horizontal="left" vertical="top" wrapText="1"/>
    </xf>
    <xf numFmtId="0" fontId="65" fillId="0" borderId="0" xfId="488" applyNumberFormat="1" applyFont="1" applyFill="1" applyBorder="1" applyAlignment="1" applyProtection="1">
      <alignment horizontal="center" wrapText="1"/>
    </xf>
    <xf numFmtId="0" fontId="65" fillId="0" borderId="1" xfId="488" applyNumberFormat="1" applyFont="1" applyFill="1" applyBorder="1" applyAlignment="1" applyProtection="1">
      <alignment horizontal="center" wrapText="1"/>
    </xf>
    <xf numFmtId="0" fontId="68" fillId="0" borderId="27" xfId="488" applyNumberFormat="1" applyFont="1" applyFill="1" applyBorder="1" applyAlignment="1" applyProtection="1">
      <alignment horizontal="left" vertical="center" wrapText="1"/>
    </xf>
    <xf numFmtId="0" fontId="68" fillId="0" borderId="26" xfId="488" applyNumberFormat="1" applyFont="1" applyFill="1" applyBorder="1" applyAlignment="1" applyProtection="1">
      <alignment horizontal="left" vertical="center" wrapText="1"/>
    </xf>
    <xf numFmtId="0" fontId="68" fillId="0" borderId="25" xfId="488" applyNumberFormat="1" applyFont="1" applyFill="1" applyBorder="1" applyAlignment="1" applyProtection="1">
      <alignment horizontal="left" vertical="center" wrapText="1"/>
    </xf>
    <xf numFmtId="0" fontId="65" fillId="0" borderId="3" xfId="488" applyNumberFormat="1" applyFont="1" applyFill="1" applyBorder="1" applyAlignment="1" applyProtection="1">
      <alignment horizontal="center" vertical="center"/>
    </xf>
    <xf numFmtId="0" fontId="65" fillId="0" borderId="3" xfId="488" applyNumberFormat="1" applyFont="1" applyFill="1" applyBorder="1" applyAlignment="1" applyProtection="1">
      <alignment horizontal="center" vertical="center" wrapText="1"/>
    </xf>
    <xf numFmtId="49" fontId="65" fillId="0" borderId="3" xfId="488" applyNumberFormat="1" applyFont="1" applyFill="1" applyBorder="1" applyAlignment="1" applyProtection="1">
      <alignment horizontal="center" vertical="center" wrapText="1"/>
    </xf>
    <xf numFmtId="0" fontId="67" fillId="0" borderId="29" xfId="488" applyNumberFormat="1" applyFont="1" applyFill="1" applyBorder="1" applyAlignment="1" applyProtection="1">
      <alignment horizontal="center" vertical="top"/>
    </xf>
    <xf numFmtId="0" fontId="65" fillId="0" borderId="1" xfId="488" applyNumberFormat="1" applyFont="1" applyFill="1" applyBorder="1" applyAlignment="1" applyProtection="1">
      <alignment horizontal="left" vertical="top"/>
    </xf>
    <xf numFmtId="0" fontId="67" fillId="0" borderId="29" xfId="488" applyNumberFormat="1" applyFont="1" applyFill="1" applyBorder="1" applyAlignment="1" applyProtection="1">
      <alignment horizontal="center" vertical="center"/>
    </xf>
    <xf numFmtId="0" fontId="67" fillId="0" borderId="29" xfId="488" applyNumberFormat="1" applyFont="1" applyFill="1" applyBorder="1" applyAlignment="1" applyProtection="1">
      <alignment horizontal="center"/>
    </xf>
    <xf numFmtId="0" fontId="65" fillId="0" borderId="26" xfId="488" applyNumberFormat="1" applyFont="1" applyFill="1" applyBorder="1" applyAlignment="1" applyProtection="1">
      <alignment horizontal="center"/>
    </xf>
    <xf numFmtId="0" fontId="69" fillId="0" borderId="0" xfId="488" applyNumberFormat="1" applyFont="1" applyFill="1" applyBorder="1" applyAlignment="1" applyProtection="1">
      <alignment horizontal="center"/>
    </xf>
    <xf numFmtId="0" fontId="66" fillId="0" borderId="29" xfId="488" applyNumberFormat="1" applyFont="1" applyFill="1" applyBorder="1" applyAlignment="1" applyProtection="1">
      <alignment horizontal="left" vertical="top" wrapText="1"/>
    </xf>
    <xf numFmtId="0" fontId="70" fillId="0" borderId="1" xfId="488" applyNumberFormat="1" applyFont="1" applyFill="1" applyBorder="1" applyAlignment="1" applyProtection="1">
      <alignment horizontal="left" vertical="top"/>
    </xf>
    <xf numFmtId="0" fontId="65" fillId="0" borderId="30" xfId="488" applyNumberFormat="1" applyFont="1" applyFill="1" applyBorder="1" applyAlignment="1" applyProtection="1">
      <alignment horizontal="left" vertical="top" wrapText="1"/>
    </xf>
    <xf numFmtId="0" fontId="66" fillId="0" borderId="0" xfId="488" applyNumberFormat="1" applyFont="1" applyFill="1" applyBorder="1" applyAlignment="1" applyProtection="1">
      <alignment horizontal="center" vertical="top"/>
    </xf>
    <xf numFmtId="0" fontId="65" fillId="0" borderId="0" xfId="488" applyNumberFormat="1" applyFont="1" applyFill="1" applyBorder="1" applyAlignment="1" applyProtection="1">
      <alignment horizontal="left" vertical="top"/>
    </xf>
    <xf numFmtId="0" fontId="65" fillId="0" borderId="0" xfId="488" applyNumberFormat="1" applyFont="1" applyFill="1" applyBorder="1" applyAlignment="1" applyProtection="1">
      <alignment vertical="top" wrapText="1"/>
    </xf>
    <xf numFmtId="0" fontId="66" fillId="0" borderId="0" xfId="488" applyNumberFormat="1" applyFont="1" applyFill="1" applyBorder="1" applyAlignment="1" applyProtection="1">
      <alignment horizontal="left" vertical="top" wrapText="1"/>
    </xf>
    <xf numFmtId="49" fontId="66" fillId="0" borderId="0" xfId="488" applyNumberFormat="1" applyFont="1" applyFill="1" applyBorder="1" applyAlignment="1" applyProtection="1">
      <alignment horizontal="left" vertical="top" wrapText="1"/>
    </xf>
    <xf numFmtId="0" fontId="80" fillId="0" borderId="58" xfId="488" applyNumberFormat="1" applyFont="1" applyFill="1" applyBorder="1" applyAlignment="1" applyProtection="1">
      <alignment horizontal="left" vertical="top"/>
    </xf>
    <xf numFmtId="0" fontId="81" fillId="0" borderId="29" xfId="488" applyNumberFormat="1" applyFont="1" applyFill="1" applyBorder="1" applyAlignment="1" applyProtection="1">
      <alignment horizontal="center" vertical="center"/>
    </xf>
    <xf numFmtId="49" fontId="65" fillId="0" borderId="0" xfId="488" applyNumberFormat="1" applyFont="1" applyFill="1" applyBorder="1" applyAlignment="1" applyProtection="1">
      <alignment horizontal="left" vertical="top" wrapText="1"/>
    </xf>
    <xf numFmtId="49" fontId="66" fillId="0" borderId="29" xfId="488" applyNumberFormat="1" applyFont="1" applyFill="1" applyBorder="1" applyAlignment="1" applyProtection="1">
      <alignment horizontal="left" vertical="top" wrapText="1"/>
    </xf>
    <xf numFmtId="49" fontId="65" fillId="0" borderId="29" xfId="488" applyNumberFormat="1" applyFont="1" applyFill="1" applyBorder="1" applyAlignment="1" applyProtection="1">
      <alignment horizontal="left" vertical="top" wrapText="1"/>
    </xf>
    <xf numFmtId="49" fontId="65" fillId="0" borderId="30" xfId="488" applyNumberFormat="1" applyFont="1" applyFill="1" applyBorder="1" applyAlignment="1" applyProtection="1">
      <alignment horizontal="left" vertical="top" wrapText="1"/>
    </xf>
    <xf numFmtId="0" fontId="65" fillId="0" borderId="28" xfId="488" applyNumberFormat="1" applyFont="1" applyFill="1" applyBorder="1" applyAlignment="1" applyProtection="1">
      <alignment horizontal="center" vertical="center" wrapText="1"/>
    </xf>
    <xf numFmtId="0" fontId="65" fillId="0" borderId="28" xfId="488" applyNumberFormat="1" applyFont="1" applyFill="1" applyBorder="1" applyAlignment="1" applyProtection="1">
      <alignment horizontal="center" vertical="center"/>
    </xf>
    <xf numFmtId="49" fontId="68" fillId="0" borderId="27" xfId="488" applyNumberFormat="1" applyFont="1" applyFill="1" applyBorder="1" applyAlignment="1" applyProtection="1">
      <alignment horizontal="left" vertical="center" wrapText="1"/>
    </xf>
    <xf numFmtId="49" fontId="68" fillId="0" borderId="26" xfId="488" applyNumberFormat="1" applyFont="1" applyFill="1" applyBorder="1" applyAlignment="1" applyProtection="1">
      <alignment horizontal="left" vertical="center" wrapText="1"/>
    </xf>
    <xf numFmtId="49" fontId="68" fillId="0" borderId="25" xfId="488" applyNumberFormat="1" applyFont="1" applyFill="1" applyBorder="1" applyAlignment="1" applyProtection="1">
      <alignment horizontal="left" vertical="center" wrapText="1"/>
    </xf>
    <xf numFmtId="2" fontId="80" fillId="0" borderId="26" xfId="488" applyNumberFormat="1" applyFont="1" applyFill="1" applyBorder="1" applyAlignment="1" applyProtection="1">
      <alignment horizontal="right"/>
    </xf>
    <xf numFmtId="0" fontId="80" fillId="0" borderId="26" xfId="488" applyNumberFormat="1" applyFont="1" applyFill="1" applyBorder="1" applyAlignment="1" applyProtection="1">
      <alignment horizontal="center"/>
    </xf>
    <xf numFmtId="49" fontId="65" fillId="0" borderId="28" xfId="488" applyNumberFormat="1" applyFont="1" applyFill="1" applyBorder="1" applyAlignment="1" applyProtection="1">
      <alignment horizontal="center" vertical="center" wrapText="1"/>
    </xf>
    <xf numFmtId="49" fontId="82" fillId="0" borderId="0" xfId="488" applyNumberFormat="1" applyFont="1" applyFill="1" applyBorder="1" applyAlignment="1" applyProtection="1">
      <alignment horizontal="center"/>
    </xf>
    <xf numFmtId="49" fontId="80" fillId="0" borderId="58" xfId="488" applyNumberFormat="1" applyFont="1" applyFill="1" applyBorder="1" applyAlignment="1" applyProtection="1">
      <alignment horizontal="center" wrapText="1"/>
    </xf>
    <xf numFmtId="49" fontId="81" fillId="0" borderId="29" xfId="488" applyNumberFormat="1" applyFont="1" applyFill="1" applyBorder="1" applyAlignment="1" applyProtection="1">
      <alignment horizontal="center" vertical="top"/>
    </xf>
    <xf numFmtId="49" fontId="81" fillId="0" borderId="29" xfId="488" applyNumberFormat="1" applyFont="1" applyFill="1" applyBorder="1" applyAlignment="1" applyProtection="1">
      <alignment horizontal="center"/>
    </xf>
    <xf numFmtId="49" fontId="80" fillId="0" borderId="0" xfId="488" applyNumberFormat="1" applyFont="1" applyFill="1" applyBorder="1" applyAlignment="1" applyProtection="1">
      <alignment horizontal="left" wrapText="1"/>
    </xf>
    <xf numFmtId="49" fontId="80" fillId="0" borderId="0" xfId="488" applyNumberFormat="1" applyFont="1" applyFill="1" applyBorder="1" applyAlignment="1" applyProtection="1">
      <alignment horizontal="center" wrapText="1"/>
    </xf>
    <xf numFmtId="49" fontId="66" fillId="0" borderId="27" xfId="488" applyNumberFormat="1" applyFont="1" applyFill="1" applyBorder="1" applyAlignment="1" applyProtection="1">
      <alignment horizontal="left" vertical="center" wrapText="1"/>
    </xf>
    <xf numFmtId="49" fontId="66" fillId="0" borderId="26" xfId="488" applyNumberFormat="1" applyFont="1" applyFill="1" applyBorder="1" applyAlignment="1" applyProtection="1">
      <alignment horizontal="left" vertical="center" wrapText="1"/>
    </xf>
    <xf numFmtId="49" fontId="66" fillId="0" borderId="25" xfId="488" applyNumberFormat="1" applyFont="1" applyFill="1" applyBorder="1" applyAlignment="1" applyProtection="1">
      <alignment horizontal="left" vertical="center" wrapText="1"/>
    </xf>
    <xf numFmtId="0" fontId="66" fillId="0" borderId="27" xfId="488" applyNumberFormat="1" applyFont="1" applyFill="1" applyBorder="1" applyAlignment="1" applyProtection="1">
      <alignment horizontal="left" vertical="center" wrapText="1"/>
    </xf>
    <xf numFmtId="0" fontId="66" fillId="0" borderId="26" xfId="488" applyNumberFormat="1" applyFont="1" applyFill="1" applyBorder="1" applyAlignment="1" applyProtection="1">
      <alignment horizontal="left" vertical="center" wrapText="1"/>
    </xf>
    <xf numFmtId="0" fontId="66" fillId="0" borderId="25" xfId="488" applyNumberFormat="1" applyFont="1" applyFill="1" applyBorder="1" applyAlignment="1" applyProtection="1">
      <alignment horizontal="left" vertical="center" wrapText="1"/>
    </xf>
    <xf numFmtId="0" fontId="72" fillId="0" borderId="0" xfId="489" applyFont="1" applyBorder="1" applyAlignment="1">
      <alignment horizontal="center" vertical="center" wrapText="1"/>
    </xf>
    <xf numFmtId="0" fontId="73" fillId="0" borderId="37" xfId="489" applyFont="1" applyBorder="1" applyAlignment="1">
      <alignment horizontal="center" vertical="center" wrapText="1"/>
    </xf>
    <xf numFmtId="1" fontId="73" fillId="0" borderId="36" xfId="489" applyNumberFormat="1" applyFont="1" applyBorder="1" applyAlignment="1">
      <alignment vertical="center" wrapText="1"/>
    </xf>
    <xf numFmtId="0" fontId="73" fillId="0" borderId="45" xfId="489" applyFont="1" applyBorder="1" applyAlignment="1">
      <alignment horizontal="center" vertical="center" wrapText="1"/>
    </xf>
    <xf numFmtId="0" fontId="17" fillId="0" borderId="0" xfId="489" applyFont="1" applyBorder="1" applyAlignment="1">
      <alignment vertical="center" wrapText="1"/>
    </xf>
    <xf numFmtId="3" fontId="73" fillId="0" borderId="34" xfId="489" applyNumberFormat="1" applyFont="1" applyBorder="1" applyAlignment="1">
      <alignment horizontal="center" vertical="center" wrapText="1"/>
    </xf>
    <xf numFmtId="0" fontId="72" fillId="0" borderId="0" xfId="489" applyFont="1" applyBorder="1" applyAlignment="1">
      <alignment horizontal="center"/>
    </xf>
    <xf numFmtId="1" fontId="73" fillId="0" borderId="36" xfId="489" applyNumberFormat="1" applyFont="1" applyBorder="1" applyAlignment="1">
      <alignment horizontal="center" vertical="center" wrapText="1"/>
    </xf>
    <xf numFmtId="0" fontId="17" fillId="0" borderId="41" xfId="489" applyFont="1" applyFill="1" applyBorder="1" applyAlignment="1">
      <alignment vertical="center" wrapText="1"/>
    </xf>
    <xf numFmtId="2" fontId="17" fillId="0" borderId="39" xfId="489" applyNumberFormat="1" applyFont="1" applyFill="1" applyBorder="1" applyAlignment="1">
      <alignment horizontal="center" vertical="center" wrapText="1"/>
    </xf>
    <xf numFmtId="3" fontId="17" fillId="0" borderId="38" xfId="489" applyNumberFormat="1" applyFont="1" applyFill="1" applyBorder="1" applyAlignment="1">
      <alignment horizontal="center" vertical="center" wrapText="1"/>
    </xf>
    <xf numFmtId="0" fontId="17" fillId="0" borderId="44" xfId="489" applyFont="1" applyBorder="1" applyAlignment="1">
      <alignment vertical="center" wrapText="1"/>
    </xf>
    <xf numFmtId="0" fontId="72" fillId="33" borderId="0" xfId="489" applyFont="1" applyFill="1" applyBorder="1" applyAlignment="1">
      <alignment horizontal="center" vertical="center" wrapText="1"/>
    </xf>
    <xf numFmtId="3" fontId="17" fillId="0" borderId="0" xfId="489" applyNumberFormat="1" applyFont="1" applyFill="1" applyBorder="1" applyAlignment="1">
      <alignment horizontal="right"/>
    </xf>
    <xf numFmtId="0" fontId="17" fillId="0" borderId="37" xfId="489" applyFont="1" applyBorder="1" applyAlignment="1">
      <alignment horizontal="center" vertical="center" wrapText="1"/>
    </xf>
    <xf numFmtId="0" fontId="17" fillId="0" borderId="55" xfId="470" applyFont="1" applyBorder="1" applyAlignment="1">
      <alignment vertical="center" wrapText="1"/>
    </xf>
    <xf numFmtId="0" fontId="17" fillId="0" borderId="54" xfId="470" applyFont="1" applyBorder="1" applyAlignment="1">
      <alignment vertical="center" wrapText="1"/>
    </xf>
    <xf numFmtId="0" fontId="17" fillId="0" borderId="53" xfId="470" applyFont="1" applyBorder="1" applyAlignment="1">
      <alignment vertical="center" wrapText="1"/>
    </xf>
    <xf numFmtId="0" fontId="17" fillId="0" borderId="57" xfId="470" applyFont="1" applyBorder="1" applyAlignment="1">
      <alignment vertical="center" wrapText="1"/>
    </xf>
    <xf numFmtId="0" fontId="45" fillId="0" borderId="2" xfId="470" applyBorder="1" applyAlignment="1">
      <alignment vertical="center" wrapText="1"/>
    </xf>
    <xf numFmtId="0" fontId="17" fillId="0" borderId="41" xfId="489" applyFont="1" applyBorder="1" applyAlignment="1">
      <alignment vertical="center" wrapText="1"/>
    </xf>
    <xf numFmtId="2" fontId="17" fillId="0" borderId="39" xfId="489" applyNumberFormat="1" applyFont="1" applyBorder="1" applyAlignment="1">
      <alignment horizontal="center" vertical="center" wrapText="1"/>
    </xf>
    <xf numFmtId="0" fontId="17" fillId="0" borderId="52" xfId="470" applyFont="1" applyBorder="1" applyAlignment="1">
      <alignment vertical="center" wrapText="1"/>
    </xf>
    <xf numFmtId="0" fontId="17" fillId="0" borderId="51" xfId="470" applyFont="1" applyBorder="1" applyAlignment="1">
      <alignment vertical="center" wrapText="1"/>
    </xf>
    <xf numFmtId="0" fontId="17" fillId="0" borderId="50" xfId="470" applyFont="1" applyBorder="1" applyAlignment="1">
      <alignment vertical="center" wrapText="1"/>
    </xf>
    <xf numFmtId="0" fontId="17" fillId="0" borderId="49" xfId="470" applyFont="1" applyBorder="1" applyAlignment="1">
      <alignment vertical="center" wrapText="1"/>
    </xf>
    <xf numFmtId="0" fontId="17" fillId="0" borderId="48" xfId="470" applyFont="1" applyBorder="1" applyAlignment="1">
      <alignment vertical="center" wrapText="1"/>
    </xf>
    <xf numFmtId="0" fontId="17" fillId="0" borderId="47" xfId="470" applyFont="1" applyBorder="1" applyAlignment="1">
      <alignment vertical="center" wrapText="1"/>
    </xf>
    <xf numFmtId="0" fontId="17" fillId="0" borderId="46" xfId="470" applyFont="1" applyBorder="1" applyAlignment="1">
      <alignment vertical="center" wrapText="1"/>
    </xf>
    <xf numFmtId="0" fontId="45" fillId="0" borderId="3" xfId="470" applyBorder="1" applyAlignment="1">
      <alignment vertical="center" wrapText="1"/>
    </xf>
    <xf numFmtId="0" fontId="73" fillId="0" borderId="39" xfId="489" applyFont="1" applyBorder="1" applyAlignment="1">
      <alignment horizontal="right" vertical="center" wrapText="1"/>
    </xf>
    <xf numFmtId="3" fontId="17" fillId="0" borderId="38" xfId="489" applyNumberFormat="1" applyFont="1" applyBorder="1" applyAlignment="1">
      <alignment horizontal="center" vertical="center" wrapText="1"/>
    </xf>
    <xf numFmtId="0" fontId="73" fillId="0" borderId="36" xfId="489" applyFont="1" applyBorder="1" applyAlignment="1">
      <alignment horizontal="center" vertical="center" wrapText="1"/>
    </xf>
    <xf numFmtId="0" fontId="73" fillId="0" borderId="34" xfId="489" applyFont="1" applyBorder="1" applyAlignment="1">
      <alignment horizontal="center" vertical="center" wrapText="1"/>
    </xf>
    <xf numFmtId="2" fontId="73" fillId="0" borderId="39" xfId="489" applyNumberFormat="1" applyFont="1" applyBorder="1" applyAlignment="1">
      <alignment horizontal="center" vertical="center" wrapText="1"/>
    </xf>
    <xf numFmtId="2" fontId="73" fillId="0" borderId="36" xfId="489" applyNumberFormat="1" applyFont="1" applyBorder="1" applyAlignment="1">
      <alignment horizontal="center" vertical="center" wrapText="1"/>
    </xf>
    <xf numFmtId="4" fontId="17" fillId="0" borderId="0" xfId="489" applyNumberFormat="1" applyFont="1" applyFill="1" applyBorder="1" applyAlignment="1">
      <alignment horizontal="left" vertical="center" wrapText="1"/>
    </xf>
    <xf numFmtId="0" fontId="73" fillId="0" borderId="37" xfId="489" applyFont="1" applyBorder="1" applyAlignment="1">
      <alignment vertical="center" wrapText="1"/>
    </xf>
    <xf numFmtId="0" fontId="0" fillId="0" borderId="0" xfId="0" applyAlignment="1">
      <alignment horizontal="center"/>
    </xf>
    <xf numFmtId="0" fontId="13" fillId="0" borderId="0" xfId="42" applyFont="1" applyFill="1" applyBorder="1" applyAlignment="1">
      <alignment horizontal="left" vertical="center" wrapText="1"/>
    </xf>
    <xf numFmtId="0" fontId="14" fillId="0" borderId="0" xfId="42" applyFont="1" applyAlignment="1">
      <alignment horizontal="center"/>
    </xf>
    <xf numFmtId="0" fontId="14" fillId="0" borderId="0" xfId="42" applyFont="1" applyAlignment="1">
      <alignment horizontal="center" wrapText="1"/>
    </xf>
    <xf numFmtId="0" fontId="36" fillId="0" borderId="13" xfId="42" applyFont="1" applyBorder="1" applyAlignment="1">
      <alignment horizontal="right"/>
    </xf>
    <xf numFmtId="0" fontId="2" fillId="0" borderId="13" xfId="42" applyBorder="1" applyAlignment="1">
      <alignment horizontal="right"/>
    </xf>
  </cellXfs>
  <cellStyles count="49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Accent" xfId="454"/>
    <cellStyle name="Accent 1" xfId="455"/>
    <cellStyle name="Accent 2" xfId="456"/>
    <cellStyle name="Accent 3" xfId="457"/>
    <cellStyle name="Bad" xfId="458"/>
    <cellStyle name="Error" xfId="459"/>
    <cellStyle name="Footnote" xfId="460"/>
    <cellStyle name="Good" xfId="461"/>
    <cellStyle name="Heading" xfId="462"/>
    <cellStyle name="Heading 1" xfId="463"/>
    <cellStyle name="Heading 2" xfId="464"/>
    <cellStyle name="Neutral" xfId="465"/>
    <cellStyle name="Note" xfId="466"/>
    <cellStyle name="Status" xfId="467"/>
    <cellStyle name="Text" xfId="468"/>
    <cellStyle name="Warning" xfId="469"/>
    <cellStyle name="Акт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едРесурсов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Итоги" xfId="36"/>
    <cellStyle name="Контрольная ячейка 2" xfId="37"/>
    <cellStyle name="ЛокСмета" xfId="38"/>
    <cellStyle name="Название 2" xfId="39"/>
    <cellStyle name="Нейтральный 2" xfId="40"/>
    <cellStyle name="ОбСмета" xfId="41"/>
    <cellStyle name="Обычный" xfId="0" builtinId="0"/>
    <cellStyle name="Обычный 10" xfId="62"/>
    <cellStyle name="Обычный 10 2" xfId="63"/>
    <cellStyle name="Обычный 10 3" xfId="64"/>
    <cellStyle name="Обычный 10 4" xfId="65"/>
    <cellStyle name="Обычный 10 5" xfId="66"/>
    <cellStyle name="Обычный 10 6" xfId="67"/>
    <cellStyle name="Обычный 100" xfId="68"/>
    <cellStyle name="Обычный 101" xfId="69"/>
    <cellStyle name="Обычный 102" xfId="70"/>
    <cellStyle name="Обычный 103" xfId="71"/>
    <cellStyle name="Обычный 104" xfId="72"/>
    <cellStyle name="Обычный 105" xfId="73"/>
    <cellStyle name="Обычный 106" xfId="74"/>
    <cellStyle name="Обычный 107" xfId="75"/>
    <cellStyle name="Обычный 108" xfId="76"/>
    <cellStyle name="Обычный 109" xfId="77"/>
    <cellStyle name="Обычный 11" xfId="78"/>
    <cellStyle name="Обычный 11 2" xfId="79"/>
    <cellStyle name="Обычный 11 3" xfId="80"/>
    <cellStyle name="Обычный 11 4" xfId="81"/>
    <cellStyle name="Обычный 11 5" xfId="82"/>
    <cellStyle name="Обычный 11 6" xfId="83"/>
    <cellStyle name="Обычный 110" xfId="84"/>
    <cellStyle name="Обычный 111" xfId="85"/>
    <cellStyle name="Обычный 112" xfId="86"/>
    <cellStyle name="Обычный 113" xfId="87"/>
    <cellStyle name="Обычный 114" xfId="88"/>
    <cellStyle name="Обычный 115" xfId="89"/>
    <cellStyle name="Обычный 116" xfId="90"/>
    <cellStyle name="Обычный 117" xfId="91"/>
    <cellStyle name="Обычный 118" xfId="92"/>
    <cellStyle name="Обычный 119" xfId="93"/>
    <cellStyle name="Обычный 12" xfId="94"/>
    <cellStyle name="Обычный 12 2" xfId="95"/>
    <cellStyle name="Обычный 12 3" xfId="96"/>
    <cellStyle name="Обычный 12 4" xfId="97"/>
    <cellStyle name="Обычный 12 5" xfId="98"/>
    <cellStyle name="Обычный 12 6" xfId="99"/>
    <cellStyle name="Обычный 120" xfId="100"/>
    <cellStyle name="Обычный 121" xfId="101"/>
    <cellStyle name="Обычный 122" xfId="102"/>
    <cellStyle name="Обычный 123" xfId="103"/>
    <cellStyle name="Обычный 124" xfId="104"/>
    <cellStyle name="Обычный 125" xfId="105"/>
    <cellStyle name="Обычный 126" xfId="106"/>
    <cellStyle name="Обычный 127" xfId="107"/>
    <cellStyle name="Обычный 128" xfId="108"/>
    <cellStyle name="Обычный 129" xfId="109"/>
    <cellStyle name="Обычный 13" xfId="110"/>
    <cellStyle name="Обычный 13 2" xfId="111"/>
    <cellStyle name="Обычный 13 3" xfId="112"/>
    <cellStyle name="Обычный 13 4" xfId="113"/>
    <cellStyle name="Обычный 13 5" xfId="114"/>
    <cellStyle name="Обычный 13 6" xfId="115"/>
    <cellStyle name="Обычный 130" xfId="116"/>
    <cellStyle name="Обычный 131" xfId="117"/>
    <cellStyle name="Обычный 132" xfId="118"/>
    <cellStyle name="Обычный 133" xfId="119"/>
    <cellStyle name="Обычный 134" xfId="120"/>
    <cellStyle name="Обычный 135" xfId="121"/>
    <cellStyle name="Обычный 136" xfId="122"/>
    <cellStyle name="Обычный 137" xfId="123"/>
    <cellStyle name="Обычный 138" xfId="124"/>
    <cellStyle name="Обычный 139" xfId="125"/>
    <cellStyle name="Обычный 14" xfId="126"/>
    <cellStyle name="Обычный 14 2" xfId="127"/>
    <cellStyle name="Обычный 14 3" xfId="128"/>
    <cellStyle name="Обычный 14 4" xfId="129"/>
    <cellStyle name="Обычный 14 5" xfId="130"/>
    <cellStyle name="Обычный 14 6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452"/>
    <cellStyle name="Обычный 147" xfId="470"/>
    <cellStyle name="Обычный 148" xfId="471"/>
    <cellStyle name="Обычный 148 2" xfId="472"/>
    <cellStyle name="Обычный 149" xfId="473"/>
    <cellStyle name="Обычный 15" xfId="138"/>
    <cellStyle name="Обычный 15 2" xfId="139"/>
    <cellStyle name="Обычный 15 3" xfId="140"/>
    <cellStyle name="Обычный 15 4" xfId="141"/>
    <cellStyle name="Обычный 15 5" xfId="142"/>
    <cellStyle name="Обычный 15 6" xfId="143"/>
    <cellStyle name="Обычный 150" xfId="474"/>
    <cellStyle name="Обычный 151" xfId="475"/>
    <cellStyle name="Обычный 152" xfId="476"/>
    <cellStyle name="Обычный 153" xfId="477"/>
    <cellStyle name="Обычный 154" xfId="478"/>
    <cellStyle name="Обычный 155" xfId="488"/>
    <cellStyle name="Обычный 16" xfId="144"/>
    <cellStyle name="Обычный 16 2" xfId="145"/>
    <cellStyle name="Обычный 16 3" xfId="146"/>
    <cellStyle name="Обычный 16 4" xfId="147"/>
    <cellStyle name="Обычный 16 5" xfId="148"/>
    <cellStyle name="Обычный 16 6" xfId="149"/>
    <cellStyle name="Обычный 17" xfId="150"/>
    <cellStyle name="Обычный 17 2" xfId="151"/>
    <cellStyle name="Обычный 17 3" xfId="152"/>
    <cellStyle name="Обычный 17 4" xfId="153"/>
    <cellStyle name="Обычный 17 5" xfId="154"/>
    <cellStyle name="Обычный 17 6" xfId="155"/>
    <cellStyle name="Обычный 18" xfId="156"/>
    <cellStyle name="Обычный 18 2" xfId="157"/>
    <cellStyle name="Обычный 18 3" xfId="158"/>
    <cellStyle name="Обычный 18 4" xfId="159"/>
    <cellStyle name="Обычный 18 5" xfId="160"/>
    <cellStyle name="Обычный 18 6" xfId="161"/>
    <cellStyle name="Обычный 19" xfId="162"/>
    <cellStyle name="Обычный 19 2" xfId="163"/>
    <cellStyle name="Обычный 19 3" xfId="164"/>
    <cellStyle name="Обычный 19 4" xfId="165"/>
    <cellStyle name="Обычный 19 5" xfId="166"/>
    <cellStyle name="Обычный 19 6" xfId="167"/>
    <cellStyle name="Обычный 2" xfId="1"/>
    <cellStyle name="Обычный 2 2" xfId="42"/>
    <cellStyle name="Обычный 2 3" xfId="43"/>
    <cellStyle name="Обычный 2 4" xfId="44"/>
    <cellStyle name="Обычный 2 5" xfId="58"/>
    <cellStyle name="Обычный 2 6" xfId="168"/>
    <cellStyle name="Обычный 2 7" xfId="479"/>
    <cellStyle name="Обычный 20" xfId="169"/>
    <cellStyle name="Обычный 20 2" xfId="170"/>
    <cellStyle name="Обычный 20 3" xfId="171"/>
    <cellStyle name="Обычный 20 4" xfId="172"/>
    <cellStyle name="Обычный 20 5" xfId="173"/>
    <cellStyle name="Обычный 20 6" xfId="174"/>
    <cellStyle name="Обычный 21" xfId="175"/>
    <cellStyle name="Обычный 21 2" xfId="176"/>
    <cellStyle name="Обычный 21 3" xfId="177"/>
    <cellStyle name="Обычный 21 4" xfId="178"/>
    <cellStyle name="Обычный 21 5" xfId="179"/>
    <cellStyle name="Обычный 21 6" xfId="180"/>
    <cellStyle name="Обычный 22" xfId="181"/>
    <cellStyle name="Обычный 22 2" xfId="182"/>
    <cellStyle name="Обычный 22 3" xfId="183"/>
    <cellStyle name="Обычный 22 4" xfId="184"/>
    <cellStyle name="Обычный 22 5" xfId="185"/>
    <cellStyle name="Обычный 22 6" xfId="186"/>
    <cellStyle name="Обычный 23" xfId="187"/>
    <cellStyle name="Обычный 23 2" xfId="188"/>
    <cellStyle name="Обычный 23 3" xfId="189"/>
    <cellStyle name="Обычный 23 4" xfId="190"/>
    <cellStyle name="Обычный 23 5" xfId="191"/>
    <cellStyle name="Обычный 23 6" xfId="192"/>
    <cellStyle name="Обычный 24" xfId="193"/>
    <cellStyle name="Обычный 24 2" xfId="194"/>
    <cellStyle name="Обычный 24 3" xfId="195"/>
    <cellStyle name="Обычный 24 4" xfId="196"/>
    <cellStyle name="Обычный 24 5" xfId="197"/>
    <cellStyle name="Обычный 24 6" xfId="198"/>
    <cellStyle name="Обычный 25" xfId="199"/>
    <cellStyle name="Обычный 25 2" xfId="200"/>
    <cellStyle name="Обычный 25 3" xfId="201"/>
    <cellStyle name="Обычный 25 4" xfId="202"/>
    <cellStyle name="Обычный 25 5" xfId="203"/>
    <cellStyle name="Обычный 25 6" xfId="204"/>
    <cellStyle name="Обычный 26" xfId="205"/>
    <cellStyle name="Обычный 26 2" xfId="206"/>
    <cellStyle name="Обычный 26 3" xfId="207"/>
    <cellStyle name="Обычный 26 4" xfId="208"/>
    <cellStyle name="Обычный 26 5" xfId="209"/>
    <cellStyle name="Обычный 26 6" xfId="210"/>
    <cellStyle name="Обычный 27" xfId="211"/>
    <cellStyle name="Обычный 27 2" xfId="212"/>
    <cellStyle name="Обычный 27 3" xfId="213"/>
    <cellStyle name="Обычный 27 4" xfId="214"/>
    <cellStyle name="Обычный 27 5" xfId="215"/>
    <cellStyle name="Обычный 27 6" xfId="216"/>
    <cellStyle name="Обычный 28" xfId="217"/>
    <cellStyle name="Обычный 28 2" xfId="218"/>
    <cellStyle name="Обычный 28 3" xfId="219"/>
    <cellStyle name="Обычный 28 4" xfId="220"/>
    <cellStyle name="Обычный 28 5" xfId="221"/>
    <cellStyle name="Обычный 28 6" xfId="222"/>
    <cellStyle name="Обычный 29" xfId="223"/>
    <cellStyle name="Обычный 29 2" xfId="224"/>
    <cellStyle name="Обычный 29 3" xfId="225"/>
    <cellStyle name="Обычный 29 4" xfId="226"/>
    <cellStyle name="Обычный 29 5" xfId="227"/>
    <cellStyle name="Обычный 29 6" xfId="228"/>
    <cellStyle name="Обычный 3" xfId="45"/>
    <cellStyle name="Обычный 3 2" xfId="229"/>
    <cellStyle name="Обычный 3 2 2" xfId="230"/>
    <cellStyle name="Обычный 3 2 3" xfId="231"/>
    <cellStyle name="Обычный 3 3" xfId="232"/>
    <cellStyle name="Обычный 3 3 2" xfId="233"/>
    <cellStyle name="Обычный 3 3 3" xfId="234"/>
    <cellStyle name="Обычный 3 4" xfId="235"/>
    <cellStyle name="Обычный 3 5" xfId="236"/>
    <cellStyle name="Обычный 3 6" xfId="237"/>
    <cellStyle name="Обычный 3 7" xfId="238"/>
    <cellStyle name="Обычный 3 8" xfId="239"/>
    <cellStyle name="Обычный 3 9" xfId="240"/>
    <cellStyle name="Обычный 30" xfId="241"/>
    <cellStyle name="Обычный 30 2" xfId="242"/>
    <cellStyle name="Обычный 30 3" xfId="243"/>
    <cellStyle name="Обычный 30 4" xfId="244"/>
    <cellStyle name="Обычный 30 5" xfId="245"/>
    <cellStyle name="Обычный 30 6" xfId="246"/>
    <cellStyle name="Обычный 31" xfId="247"/>
    <cellStyle name="Обычный 31 2" xfId="248"/>
    <cellStyle name="Обычный 31 3" xfId="249"/>
    <cellStyle name="Обычный 31 4" xfId="250"/>
    <cellStyle name="Обычный 31 5" xfId="251"/>
    <cellStyle name="Обычный 31 6" xfId="252"/>
    <cellStyle name="Обычный 32" xfId="253"/>
    <cellStyle name="Обычный 32 2" xfId="254"/>
    <cellStyle name="Обычный 32 2 2" xfId="255"/>
    <cellStyle name="Обычный 32 2 3" xfId="256"/>
    <cellStyle name="Обычный 32 3" xfId="257"/>
    <cellStyle name="Обычный 32 4" xfId="258"/>
    <cellStyle name="Обычный 32 5" xfId="259"/>
    <cellStyle name="Обычный 32 6" xfId="260"/>
    <cellStyle name="Обычный 32 7" xfId="261"/>
    <cellStyle name="Обычный 33" xfId="262"/>
    <cellStyle name="Обычный 33 2" xfId="263"/>
    <cellStyle name="Обычный 33 3" xfId="264"/>
    <cellStyle name="Обычный 33 4" xfId="265"/>
    <cellStyle name="Обычный 33 5" xfId="266"/>
    <cellStyle name="Обычный 33 6" xfId="267"/>
    <cellStyle name="Обычный 34" xfId="268"/>
    <cellStyle name="Обычный 34 2" xfId="269"/>
    <cellStyle name="Обычный 34 3" xfId="270"/>
    <cellStyle name="Обычный 34 4" xfId="271"/>
    <cellStyle name="Обычный 34 5" xfId="272"/>
    <cellStyle name="Обычный 34 6" xfId="273"/>
    <cellStyle name="Обычный 35" xfId="274"/>
    <cellStyle name="Обычный 35 2" xfId="275"/>
    <cellStyle name="Обычный 35 3" xfId="276"/>
    <cellStyle name="Обычный 35 4" xfId="277"/>
    <cellStyle name="Обычный 35 5" xfId="278"/>
    <cellStyle name="Обычный 35 6" xfId="279"/>
    <cellStyle name="Обычный 36" xfId="280"/>
    <cellStyle name="Обычный 36 2" xfId="281"/>
    <cellStyle name="Обычный 36 3" xfId="282"/>
    <cellStyle name="Обычный 36 4" xfId="283"/>
    <cellStyle name="Обычный 36 5" xfId="284"/>
    <cellStyle name="Обычный 36 6" xfId="285"/>
    <cellStyle name="Обычный 37" xfId="286"/>
    <cellStyle name="Обычный 37 2" xfId="287"/>
    <cellStyle name="Обычный 37 3" xfId="288"/>
    <cellStyle name="Обычный 37 4" xfId="289"/>
    <cellStyle name="Обычный 37 5" xfId="290"/>
    <cellStyle name="Обычный 37 6" xfId="291"/>
    <cellStyle name="Обычный 38" xfId="292"/>
    <cellStyle name="Обычный 38 2" xfId="293"/>
    <cellStyle name="Обычный 38 3" xfId="294"/>
    <cellStyle name="Обычный 38 4" xfId="295"/>
    <cellStyle name="Обычный 38 5" xfId="296"/>
    <cellStyle name="Обычный 38 6" xfId="297"/>
    <cellStyle name="Обычный 39" xfId="298"/>
    <cellStyle name="Обычный 39 2" xfId="299"/>
    <cellStyle name="Обычный 39 3" xfId="300"/>
    <cellStyle name="Обычный 39 4" xfId="301"/>
    <cellStyle name="Обычный 39 5" xfId="302"/>
    <cellStyle name="Обычный 39 6" xfId="303"/>
    <cellStyle name="Обычный 4" xfId="46"/>
    <cellStyle name="Обычный 4 2" xfId="304"/>
    <cellStyle name="Обычный 4 3" xfId="305"/>
    <cellStyle name="Обычный 4 4" xfId="306"/>
    <cellStyle name="Обычный 4 5" xfId="307"/>
    <cellStyle name="Обычный 4 6" xfId="308"/>
    <cellStyle name="Обычный 4 7" xfId="309"/>
    <cellStyle name="Обычный 40" xfId="310"/>
    <cellStyle name="Обычный 40 2" xfId="311"/>
    <cellStyle name="Обычный 40 3" xfId="312"/>
    <cellStyle name="Обычный 40 4" xfId="313"/>
    <cellStyle name="Обычный 40 5" xfId="314"/>
    <cellStyle name="Обычный 40 6" xfId="315"/>
    <cellStyle name="Обычный 41" xfId="316"/>
    <cellStyle name="Обычный 41 2" xfId="317"/>
    <cellStyle name="Обычный 41 3" xfId="318"/>
    <cellStyle name="Обычный 42" xfId="319"/>
    <cellStyle name="Обычный 42 2" xfId="320"/>
    <cellStyle name="Обычный 42 3" xfId="321"/>
    <cellStyle name="Обычный 43" xfId="322"/>
    <cellStyle name="Обычный 43 2" xfId="323"/>
    <cellStyle name="Обычный 43 3" xfId="324"/>
    <cellStyle name="Обычный 44" xfId="325"/>
    <cellStyle name="Обычный 44 2" xfId="326"/>
    <cellStyle name="Обычный 44 3" xfId="327"/>
    <cellStyle name="Обычный 45" xfId="328"/>
    <cellStyle name="Обычный 45 2" xfId="329"/>
    <cellStyle name="Обычный 45 3" xfId="330"/>
    <cellStyle name="Обычный 46" xfId="331"/>
    <cellStyle name="Обычный 46 2" xfId="332"/>
    <cellStyle name="Обычный 46 2 2" xfId="333"/>
    <cellStyle name="Обычный 46 2 3" xfId="334"/>
    <cellStyle name="Обычный 46 3" xfId="335"/>
    <cellStyle name="Обычный 46 4" xfId="336"/>
    <cellStyle name="Обычный 47" xfId="337"/>
    <cellStyle name="Обычный 47 2" xfId="338"/>
    <cellStyle name="Обычный 47 3" xfId="339"/>
    <cellStyle name="Обычный 48" xfId="340"/>
    <cellStyle name="Обычный 48 2" xfId="341"/>
    <cellStyle name="Обычный 48 3" xfId="342"/>
    <cellStyle name="Обычный 49" xfId="343"/>
    <cellStyle name="Обычный 49 2" xfId="344"/>
    <cellStyle name="Обычный 49 3" xfId="345"/>
    <cellStyle name="Обычный 5" xfId="59"/>
    <cellStyle name="Обычный 5 2" xfId="346"/>
    <cellStyle name="Обычный 5 3" xfId="347"/>
    <cellStyle name="Обычный 5 4" xfId="348"/>
    <cellStyle name="Обычный 5 5" xfId="349"/>
    <cellStyle name="Обычный 5 6" xfId="350"/>
    <cellStyle name="Обычный 5 7" xfId="351"/>
    <cellStyle name="Обычный 50" xfId="352"/>
    <cellStyle name="Обычный 50 2" xfId="353"/>
    <cellStyle name="Обычный 50 3" xfId="354"/>
    <cellStyle name="Обычный 51" xfId="355"/>
    <cellStyle name="Обычный 51 2" xfId="356"/>
    <cellStyle name="Обычный 51 3" xfId="357"/>
    <cellStyle name="Обычный 52" xfId="358"/>
    <cellStyle name="Обычный 52 2" xfId="359"/>
    <cellStyle name="Обычный 52 3" xfId="360"/>
    <cellStyle name="Обычный 53" xfId="361"/>
    <cellStyle name="Обычный 53 2" xfId="362"/>
    <cellStyle name="Обычный 53 3" xfId="363"/>
    <cellStyle name="Обычный 54" xfId="364"/>
    <cellStyle name="Обычный 54 2" xfId="365"/>
    <cellStyle name="Обычный 54 3" xfId="366"/>
    <cellStyle name="Обычный 55" xfId="367"/>
    <cellStyle name="Обычный 55 2" xfId="368"/>
    <cellStyle name="Обычный 55 3" xfId="369"/>
    <cellStyle name="Обычный 56" xfId="370"/>
    <cellStyle name="Обычный 56 2" xfId="371"/>
    <cellStyle name="Обычный 56 3" xfId="372"/>
    <cellStyle name="Обычный 57" xfId="373"/>
    <cellStyle name="Обычный 57 2" xfId="374"/>
    <cellStyle name="Обычный 57 3" xfId="375"/>
    <cellStyle name="Обычный 58" xfId="376"/>
    <cellStyle name="Обычный 58 2" xfId="377"/>
    <cellStyle name="Обычный 58 3" xfId="378"/>
    <cellStyle name="Обычный 59" xfId="379"/>
    <cellStyle name="Обычный 59 2" xfId="380"/>
    <cellStyle name="Обычный 59 3" xfId="381"/>
    <cellStyle name="Обычный 6" xfId="60"/>
    <cellStyle name="Обычный 6 2" xfId="382"/>
    <cellStyle name="Обычный 6 3" xfId="383"/>
    <cellStyle name="Обычный 6 4" xfId="384"/>
    <cellStyle name="Обычный 6 5" xfId="385"/>
    <cellStyle name="Обычный 6 6" xfId="386"/>
    <cellStyle name="Обычный 6 7" xfId="387"/>
    <cellStyle name="Обычный 60" xfId="388"/>
    <cellStyle name="Обычный 60 2" xfId="389"/>
    <cellStyle name="Обычный 60 3" xfId="390"/>
    <cellStyle name="Обычный 61" xfId="391"/>
    <cellStyle name="Обычный 61 2" xfId="392"/>
    <cellStyle name="Обычный 61 3" xfId="393"/>
    <cellStyle name="Обычный 62" xfId="394"/>
    <cellStyle name="Обычный 62 2" xfId="395"/>
    <cellStyle name="Обычный 62 3" xfId="396"/>
    <cellStyle name="Обычный 63" xfId="397"/>
    <cellStyle name="Обычный 64" xfId="398"/>
    <cellStyle name="Обычный 65" xfId="399"/>
    <cellStyle name="Обычный 66" xfId="400"/>
    <cellStyle name="Обычный 67" xfId="401"/>
    <cellStyle name="Обычный 68" xfId="402"/>
    <cellStyle name="Обычный 69" xfId="403"/>
    <cellStyle name="Обычный 7" xfId="61"/>
    <cellStyle name="Обычный 7 10" xfId="480"/>
    <cellStyle name="Обычный 7 11" xfId="489"/>
    <cellStyle name="Обычный 7 2" xfId="404"/>
    <cellStyle name="Обычный 7 2 2" xfId="481"/>
    <cellStyle name="Обычный 7 2 3" xfId="482"/>
    <cellStyle name="Обычный 7 2 4" xfId="483"/>
    <cellStyle name="Обычный 7 3" xfId="405"/>
    <cellStyle name="Обычный 7 4" xfId="406"/>
    <cellStyle name="Обычный 7 5" xfId="407"/>
    <cellStyle name="Обычный 7 6" xfId="408"/>
    <cellStyle name="Обычный 7 7" xfId="409"/>
    <cellStyle name="Обычный 7 8" xfId="453"/>
    <cellStyle name="Обычный 7 9" xfId="484"/>
    <cellStyle name="Обычный 70" xfId="410"/>
    <cellStyle name="Обычный 71" xfId="411"/>
    <cellStyle name="Обычный 72" xfId="412"/>
    <cellStyle name="Обычный 73" xfId="413"/>
    <cellStyle name="Обычный 74" xfId="414"/>
    <cellStyle name="Обычный 75" xfId="415"/>
    <cellStyle name="Обычный 76" xfId="416"/>
    <cellStyle name="Обычный 77" xfId="417"/>
    <cellStyle name="Обычный 78" xfId="418"/>
    <cellStyle name="Обычный 79" xfId="419"/>
    <cellStyle name="Обычный 8" xfId="420"/>
    <cellStyle name="Обычный 8 2" xfId="421"/>
    <cellStyle name="Обычный 8 3" xfId="422"/>
    <cellStyle name="Обычный 8 4" xfId="423"/>
    <cellStyle name="Обычный 8 5" xfId="424"/>
    <cellStyle name="Обычный 8 6" xfId="425"/>
    <cellStyle name="Обычный 8 7" xfId="485"/>
    <cellStyle name="Обычный 8 8" xfId="486"/>
    <cellStyle name="Обычный 8 9" xfId="487"/>
    <cellStyle name="Обычный 80" xfId="426"/>
    <cellStyle name="Обычный 81" xfId="427"/>
    <cellStyle name="Обычный 82" xfId="428"/>
    <cellStyle name="Обычный 83" xfId="429"/>
    <cellStyle name="Обычный 84" xfId="430"/>
    <cellStyle name="Обычный 85" xfId="431"/>
    <cellStyle name="Обычный 86" xfId="432"/>
    <cellStyle name="Обычный 87" xfId="433"/>
    <cellStyle name="Обычный 88" xfId="434"/>
    <cellStyle name="Обычный 89" xfId="435"/>
    <cellStyle name="Обычный 9" xfId="436"/>
    <cellStyle name="Обычный 9 2" xfId="437"/>
    <cellStyle name="Обычный 9 3" xfId="438"/>
    <cellStyle name="Обычный 9 4" xfId="439"/>
    <cellStyle name="Обычный 9 5" xfId="440"/>
    <cellStyle name="Обычный 9 6" xfId="441"/>
    <cellStyle name="Обычный 90" xfId="442"/>
    <cellStyle name="Обычный 91" xfId="443"/>
    <cellStyle name="Обычный 92" xfId="444"/>
    <cellStyle name="Обычный 93" xfId="445"/>
    <cellStyle name="Обычный 94" xfId="446"/>
    <cellStyle name="Обычный 95" xfId="447"/>
    <cellStyle name="Обычный 96" xfId="448"/>
    <cellStyle name="Обычный 97" xfId="449"/>
    <cellStyle name="Обычный 98" xfId="450"/>
    <cellStyle name="Обычный 99" xfId="451"/>
    <cellStyle name="Плохой 2" xfId="47"/>
    <cellStyle name="Пояснение 2" xfId="48"/>
    <cellStyle name="Примечание 2" xfId="49"/>
    <cellStyle name="РесСмета" xfId="50"/>
    <cellStyle name="СводРасч" xfId="51"/>
    <cellStyle name="Связанная ячейка 2" xfId="52"/>
    <cellStyle name="Список ресурсов" xfId="53"/>
    <cellStyle name="Текст предупреждения 2" xfId="54"/>
    <cellStyle name="Титул" xfId="55"/>
    <cellStyle name="Хвост" xfId="56"/>
    <cellStyle name="Хороший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1019737</xdr:colOff>
      <xdr:row>49</xdr:row>
      <xdr:rowOff>0</xdr:rowOff>
    </xdr:from>
    <xdr:to>
      <xdr:col>4</xdr:col>
      <xdr:colOff>835154</xdr:colOff>
      <xdr:row>49</xdr:row>
      <xdr:rowOff>3123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0733" y="9963509"/>
          <a:ext cx="626300" cy="312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1\dokuments\Documents%20and%20Settings\&#1057;&#1074;&#1077;&#1090;&#1083;&#1072;&#1085;&#1072;\&#1052;&#1086;&#1080;%20&#1076;&#1086;&#1082;&#1091;&#1084;&#1077;&#1085;&#1090;&#1099;\&#1052;&#1086;&#1080;%20&#1089;&#1084;&#1077;&#1090;&#1099;\&#1057;&#1084;&#1077;&#1090;&#1099;\&#1052;&#1077;&#1078;&#1087;&#1086;&#1089;&#1077;&#1083;.2007\&#1057;&#1084;.&#1084;.&#1075;.&#1082;%20&#1089;&#1090;.&#1057;&#1090;&#1088;&#1077;&#1083;&#1072;%20&#1058;&#1072;&#1074;&#1088;&#1080;&#1095;.&#1088;-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1;&#1072;&#1079;&#1048;&#1085;&#1076;%20&#1052;&#1077;&#1090;&#1086;&#1076;%20&#1080;&#1079;%20&#1054;&#1084;&#1089;&#1082;&#1072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-&#1057;&#1074;&#1077;&#1090;&#1083;&#1072;&#1085;&#1072;/&#1057;&#1084;&#1077;&#1090;&#1099;/&#1052;&#1086;&#1080;%20&#1089;&#1084;&#1077;&#1090;&#1099;/&#1042;-&#1087;&#1086;&#1089;.%20&#1073;&#1072;&#1079;.&#1094;&#1077;&#1085;&#1099;/2016/&#1057;&#1084;.&#1045;&#1088;&#1077;&#1084;&#1077;&#1077;&#1074;&#1082;&#1072;%20&#1055;&#1086;&#1083;&#1090;&#1072;&#1074;.&#1088;-&#1085;&#1072;%201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С"/>
      <sheetName val="ТЭП"/>
      <sheetName val="вед.об.СМР"/>
      <sheetName val="Мат"/>
      <sheetName val="Свод"/>
      <sheetName val="Вын.пр."/>
      <sheetName val="Вр.от."/>
      <sheetName val="Убытки"/>
      <sheetName val="П.отвод"/>
      <sheetName val="Б.рек"/>
      <sheetName val="Тех.рек"/>
      <sheetName val="Земля"/>
      <sheetName val="Сети"/>
      <sheetName val="огр2х2,5"/>
      <sheetName val="ЭХЗ"/>
      <sheetName val="ПНР"/>
      <sheetName val="Переб"/>
      <sheetName val="Коман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менные и константы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вод 2016.1"/>
      <sheetName val="Свод 2001"/>
      <sheetName val="Вын.пр."/>
      <sheetName val="тех"/>
      <sheetName val="дер"/>
      <sheetName val="зем"/>
      <sheetName val="Г2"/>
      <sheetName val="Г1"/>
      <sheetName val="Уз"/>
      <sheetName val="огр3,5х6"/>
      <sheetName val="огр4х4"/>
      <sheetName val="огр3х3,5"/>
      <sheetName val="огр3х3"/>
      <sheetName val="огр1,5х1,5"/>
      <sheetName val="ФОМ1"/>
      <sheetName val="ФОМ2"/>
      <sheetName val="ФОМ3"/>
      <sheetName val="М-та"/>
      <sheetName val="ПНР"/>
      <sheetName val="Переб"/>
      <sheetName val="Коман"/>
    </sheetNames>
    <sheetDataSet>
      <sheetData sheetId="0" refreshError="1"/>
      <sheetData sheetId="1" refreshError="1"/>
      <sheetData sheetId="2" refreshError="1"/>
      <sheetData sheetId="3">
        <row r="9">
          <cell r="B9">
            <v>24.48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25" zoomScale="75" zoomScaleNormal="75" workbookViewId="0">
      <selection activeCell="J55" sqref="J55"/>
    </sheetView>
  </sheetViews>
  <sheetFormatPr defaultColWidth="9.140625" defaultRowHeight="12.75"/>
  <cols>
    <col min="1" max="1" width="5" style="1" customWidth="1"/>
    <col min="2" max="2" width="20" style="1" customWidth="1"/>
    <col min="3" max="3" width="53.85546875" style="1" customWidth="1"/>
    <col min="4" max="7" width="16" style="1" customWidth="1"/>
    <col min="8" max="8" width="16.5703125" style="1" customWidth="1"/>
    <col min="9" max="11" width="9.140625" style="2"/>
    <col min="12" max="16384" width="9.140625" style="1"/>
  </cols>
  <sheetData>
    <row r="1" spans="1:11" ht="14.25">
      <c r="A1" s="665" t="s">
        <v>0</v>
      </c>
      <c r="B1" s="665"/>
      <c r="C1" s="1" t="s">
        <v>128</v>
      </c>
      <c r="F1" s="666" t="s">
        <v>129</v>
      </c>
      <c r="G1" s="666"/>
      <c r="H1" s="666"/>
    </row>
    <row r="2" spans="1:11" ht="13.15" customHeight="1">
      <c r="C2" s="107" t="s">
        <v>130</v>
      </c>
      <c r="F2" s="119"/>
      <c r="G2" s="118"/>
      <c r="H2" s="119"/>
    </row>
    <row r="3" spans="1:11" ht="13.15" customHeight="1">
      <c r="A3" s="117" t="s">
        <v>1</v>
      </c>
      <c r="B3" s="117"/>
      <c r="C3" s="1" t="s">
        <v>2</v>
      </c>
      <c r="F3" s="667"/>
      <c r="G3" s="667"/>
      <c r="H3" s="667"/>
    </row>
    <row r="4" spans="1:11" ht="13.15" customHeight="1">
      <c r="C4" s="107" t="s">
        <v>131</v>
      </c>
      <c r="F4" s="3" t="s">
        <v>3</v>
      </c>
      <c r="G4" s="4"/>
      <c r="H4" s="3"/>
    </row>
    <row r="5" spans="1:11" ht="13.15" customHeight="1">
      <c r="A5" s="1" t="s">
        <v>4</v>
      </c>
      <c r="D5" s="5">
        <f>H48</f>
        <v>4691.4156827190909</v>
      </c>
      <c r="E5" s="1" t="s">
        <v>5</v>
      </c>
      <c r="F5" s="6" t="e">
        <f>D5/#REF!</f>
        <v>#REF!</v>
      </c>
      <c r="G5" s="2" t="s">
        <v>6</v>
      </c>
      <c r="H5" s="2"/>
    </row>
    <row r="6" spans="1:11" ht="13.15" customHeight="1">
      <c r="D6" s="5"/>
      <c r="F6" s="6">
        <f>(D45+E45)/[3]Вын.пр.!B9</f>
        <v>148.67928932731141</v>
      </c>
      <c r="G6" s="2"/>
      <c r="H6" s="2"/>
    </row>
    <row r="7" spans="1:11" ht="13.15" customHeight="1">
      <c r="A7" s="667" t="s">
        <v>7</v>
      </c>
      <c r="B7" s="667"/>
      <c r="C7" s="667"/>
    </row>
    <row r="8" spans="1:11" s="8" customFormat="1" ht="18.75" customHeight="1">
      <c r="A8" s="668" t="s">
        <v>8</v>
      </c>
      <c r="B8" s="668"/>
      <c r="C8" s="668"/>
      <c r="D8" s="668"/>
      <c r="E8" s="668"/>
      <c r="F8" s="668"/>
      <c r="G8" s="668"/>
      <c r="H8" s="668"/>
      <c r="I8" s="7"/>
      <c r="J8" s="7"/>
      <c r="K8" s="7"/>
    </row>
    <row r="9" spans="1:11" s="8" customFormat="1" ht="19.7" customHeight="1">
      <c r="A9" s="669" t="s">
        <v>221</v>
      </c>
      <c r="B9" s="670"/>
      <c r="C9" s="670"/>
      <c r="D9" s="670"/>
      <c r="E9" s="670"/>
      <c r="F9" s="670"/>
      <c r="G9" s="670"/>
      <c r="H9" s="670"/>
      <c r="I9" s="7"/>
      <c r="J9" s="7"/>
      <c r="K9" s="7"/>
    </row>
    <row r="10" spans="1:11" s="8" customFormat="1" ht="11.65" customHeight="1">
      <c r="A10" s="9"/>
      <c r="B10" s="10"/>
      <c r="C10" s="10"/>
      <c r="D10" s="10"/>
      <c r="E10" s="10"/>
      <c r="F10" s="10"/>
      <c r="G10" s="10"/>
      <c r="H10" s="10"/>
      <c r="I10" s="7"/>
      <c r="J10" s="7"/>
      <c r="K10" s="7"/>
    </row>
    <row r="11" spans="1:11" s="8" customFormat="1" ht="18" customHeight="1">
      <c r="A11" s="117" t="s">
        <v>134</v>
      </c>
      <c r="B11" s="11"/>
      <c r="C11" s="11"/>
      <c r="D11" s="11"/>
      <c r="F11" s="662"/>
      <c r="G11" s="662"/>
      <c r="H11" s="662"/>
      <c r="I11" s="7"/>
      <c r="J11" s="7"/>
      <c r="K11" s="7"/>
    </row>
    <row r="12" spans="1:11">
      <c r="A12" s="156" t="s">
        <v>9</v>
      </c>
      <c r="B12" s="663" t="s">
        <v>10</v>
      </c>
      <c r="C12" s="663" t="s">
        <v>11</v>
      </c>
      <c r="D12" s="658" t="s">
        <v>12</v>
      </c>
      <c r="E12" s="659"/>
      <c r="F12" s="659"/>
      <c r="G12" s="659"/>
      <c r="H12" s="660"/>
    </row>
    <row r="13" spans="1:11" ht="38.25">
      <c r="A13" s="12" t="s">
        <v>13</v>
      </c>
      <c r="B13" s="664"/>
      <c r="C13" s="664"/>
      <c r="D13" s="13" t="s">
        <v>14</v>
      </c>
      <c r="E13" s="127" t="s">
        <v>15</v>
      </c>
      <c r="F13" s="127" t="s">
        <v>16</v>
      </c>
      <c r="G13" s="127" t="s">
        <v>17</v>
      </c>
      <c r="H13" s="127" t="s">
        <v>18</v>
      </c>
    </row>
    <row r="14" spans="1:11" ht="12.2" customHeight="1">
      <c r="A14" s="14">
        <v>1</v>
      </c>
      <c r="B14" s="14">
        <f t="shared" ref="B14:H14" si="0">A14+1</f>
        <v>2</v>
      </c>
      <c r="C14" s="14">
        <f t="shared" si="0"/>
        <v>3</v>
      </c>
      <c r="D14" s="14">
        <f t="shared" si="0"/>
        <v>4</v>
      </c>
      <c r="E14" s="14">
        <f t="shared" si="0"/>
        <v>5</v>
      </c>
      <c r="F14" s="14">
        <f t="shared" si="0"/>
        <v>6</v>
      </c>
      <c r="G14" s="14">
        <f t="shared" si="0"/>
        <v>7</v>
      </c>
      <c r="H14" s="14">
        <f t="shared" si="0"/>
        <v>8</v>
      </c>
    </row>
    <row r="15" spans="1:11" s="27" customFormat="1" ht="24" customHeight="1">
      <c r="A15" s="155"/>
      <c r="B15" s="154"/>
      <c r="C15" s="153" t="s">
        <v>63</v>
      </c>
      <c r="D15" s="152"/>
      <c r="E15" s="152"/>
      <c r="F15" s="151"/>
      <c r="G15" s="151"/>
      <c r="H15" s="150"/>
      <c r="I15" s="26"/>
      <c r="J15" s="26"/>
      <c r="K15" s="26"/>
    </row>
    <row r="16" spans="1:11" s="110" customFormat="1" ht="24" customHeight="1">
      <c r="A16" s="149">
        <v>1</v>
      </c>
      <c r="B16" s="149" t="s">
        <v>19</v>
      </c>
      <c r="C16" s="148" t="s">
        <v>64</v>
      </c>
      <c r="D16" s="147"/>
      <c r="E16" s="147"/>
      <c r="F16" s="147"/>
      <c r="G16" s="146">
        <f>Вын.пр.!E19/1000</f>
        <v>117.79581923111809</v>
      </c>
      <c r="H16" s="146">
        <f>SUM(D16:G16)</f>
        <v>117.79581923111809</v>
      </c>
    </row>
    <row r="17" spans="1:11" s="110" customFormat="1" ht="29.25" hidden="1" customHeight="1">
      <c r="A17" s="279">
        <f>A16+1</f>
        <v>2</v>
      </c>
      <c r="B17" s="279" t="s">
        <v>142</v>
      </c>
      <c r="C17" s="280" t="s">
        <v>140</v>
      </c>
      <c r="D17" s="281"/>
      <c r="E17" s="281"/>
      <c r="F17" s="281"/>
      <c r="G17" s="282"/>
      <c r="H17" s="282">
        <f t="shared" ref="H17" si="1">SUM(D17:G17)</f>
        <v>0</v>
      </c>
      <c r="J17" s="283"/>
    </row>
    <row r="18" spans="1:11" s="110" customFormat="1" ht="24" customHeight="1">
      <c r="A18" s="279">
        <f>A17+1</f>
        <v>3</v>
      </c>
      <c r="B18" s="127" t="s">
        <v>133</v>
      </c>
      <c r="C18" s="148" t="s">
        <v>132</v>
      </c>
      <c r="D18" s="112">
        <f>Тех!N92/1000</f>
        <v>78.847999999999999</v>
      </c>
      <c r="E18" s="147"/>
      <c r="F18" s="147"/>
      <c r="G18" s="146"/>
      <c r="H18" s="146">
        <f t="shared" ref="H18" si="2">SUM(D18:G18)</f>
        <v>78.847999999999999</v>
      </c>
    </row>
    <row r="19" spans="1:11" s="28" customFormat="1" ht="21.2" customHeight="1">
      <c r="A19" s="137"/>
      <c r="B19" s="137"/>
      <c r="C19" s="145" t="s">
        <v>65</v>
      </c>
      <c r="D19" s="144">
        <f>SUM(D16:D18)</f>
        <v>78.847999999999999</v>
      </c>
      <c r="E19" s="144">
        <f>SUM(E16:E18)</f>
        <v>0</v>
      </c>
      <c r="F19" s="144">
        <f>SUM(F16:F18)</f>
        <v>0</v>
      </c>
      <c r="G19" s="144">
        <f>SUM(G16:G18)</f>
        <v>117.79581923111809</v>
      </c>
      <c r="H19" s="144">
        <f>SUM(D19:G19)</f>
        <v>196.64381923111807</v>
      </c>
      <c r="I19" s="15"/>
      <c r="J19" s="15"/>
      <c r="K19" s="15"/>
    </row>
    <row r="20" spans="1:11" s="28" customFormat="1" ht="21.2" customHeight="1">
      <c r="A20" s="275"/>
      <c r="B20" s="275"/>
      <c r="C20" s="292"/>
      <c r="D20" s="293"/>
      <c r="E20" s="293"/>
      <c r="F20" s="293"/>
      <c r="G20" s="293"/>
      <c r="H20" s="293"/>
      <c r="I20" s="15"/>
      <c r="J20" s="15"/>
      <c r="K20" s="15"/>
    </row>
    <row r="21" spans="1:11" s="17" customFormat="1" ht="22.7" customHeight="1">
      <c r="A21" s="143"/>
      <c r="B21" s="143"/>
      <c r="C21" s="124" t="s">
        <v>21</v>
      </c>
      <c r="D21" s="143"/>
      <c r="E21" s="143"/>
      <c r="F21" s="143"/>
      <c r="G21" s="143"/>
      <c r="H21" s="143"/>
      <c r="I21" s="16"/>
      <c r="J21" s="16"/>
      <c r="K21" s="16"/>
    </row>
    <row r="22" spans="1:11" s="39" customFormat="1" ht="26.1" customHeight="1">
      <c r="A22" s="127">
        <f>A18+1</f>
        <v>4</v>
      </c>
      <c r="B22" s="127" t="s">
        <v>20</v>
      </c>
      <c r="C22" s="111" t="s">
        <v>90</v>
      </c>
      <c r="D22" s="112">
        <f>Земля!N208/1000</f>
        <v>1320.4939999999999</v>
      </c>
      <c r="E22" s="112"/>
      <c r="F22" s="112"/>
      <c r="G22" s="112"/>
      <c r="H22" s="123">
        <f t="shared" ref="H22:H29" si="3">SUM(D22:G22)</f>
        <v>1320.4939999999999</v>
      </c>
    </row>
    <row r="23" spans="1:11" s="39" customFormat="1" ht="26.1" customHeight="1">
      <c r="A23" s="127">
        <f t="shared" ref="A23:A27" si="4">A22+1</f>
        <v>5</v>
      </c>
      <c r="B23" s="127" t="s">
        <v>89</v>
      </c>
      <c r="C23" s="272" t="s">
        <v>347</v>
      </c>
      <c r="D23" s="273">
        <f>ННБ!N68/1000</f>
        <v>348.16199999999998</v>
      </c>
      <c r="E23" s="273"/>
      <c r="F23" s="273"/>
      <c r="G23" s="273"/>
      <c r="H23" s="123">
        <f t="shared" si="3"/>
        <v>348.16199999999998</v>
      </c>
    </row>
    <row r="24" spans="1:11" s="39" customFormat="1" ht="26.1" customHeight="1">
      <c r="A24" s="127">
        <f t="shared" si="4"/>
        <v>6</v>
      </c>
      <c r="B24" s="127" t="s">
        <v>92</v>
      </c>
      <c r="C24" s="111" t="s">
        <v>736</v>
      </c>
      <c r="D24" s="112">
        <f>'Сеть Г3'!N924/1000</f>
        <v>1668.2629999999999</v>
      </c>
      <c r="E24" s="112">
        <f>'Сеть Г3'!N934/1000</f>
        <v>47.594999999999999</v>
      </c>
      <c r="F24" s="112"/>
      <c r="G24" s="112"/>
      <c r="H24" s="123">
        <f t="shared" si="3"/>
        <v>1715.8579999999999</v>
      </c>
    </row>
    <row r="25" spans="1:11" s="39" customFormat="1" ht="26.1" customHeight="1">
      <c r="A25" s="127">
        <f t="shared" si="4"/>
        <v>7</v>
      </c>
      <c r="B25" s="127" t="s">
        <v>837</v>
      </c>
      <c r="C25" s="272" t="s">
        <v>800</v>
      </c>
      <c r="D25" s="273">
        <f>Огр1х1!N261/1000</f>
        <v>22.497</v>
      </c>
      <c r="E25" s="273"/>
      <c r="F25" s="273"/>
      <c r="G25" s="273"/>
      <c r="H25" s="123">
        <f t="shared" si="3"/>
        <v>22.497</v>
      </c>
    </row>
    <row r="26" spans="1:11" s="39" customFormat="1" ht="26.1" customHeight="1">
      <c r="A26" s="127">
        <f t="shared" si="4"/>
        <v>8</v>
      </c>
      <c r="B26" s="127" t="s">
        <v>838</v>
      </c>
      <c r="C26" s="272" t="s">
        <v>816</v>
      </c>
      <c r="D26" s="273">
        <f>'Огр1,5х1,5'!N261/1000</f>
        <v>29.289000000000001</v>
      </c>
      <c r="E26" s="273"/>
      <c r="F26" s="273"/>
      <c r="G26" s="273"/>
      <c r="H26" s="123">
        <f t="shared" si="3"/>
        <v>29.289000000000001</v>
      </c>
    </row>
    <row r="27" spans="1:11" s="39" customFormat="1" ht="28.5" customHeight="1">
      <c r="A27" s="127">
        <f t="shared" si="4"/>
        <v>9</v>
      </c>
      <c r="B27" s="127" t="s">
        <v>922</v>
      </c>
      <c r="C27" s="111" t="s">
        <v>923</v>
      </c>
      <c r="D27" s="112">
        <f>Врезка!H100/1000</f>
        <v>53.154943855474457</v>
      </c>
      <c r="E27" s="112"/>
      <c r="F27" s="112"/>
      <c r="G27" s="112"/>
      <c r="H27" s="123">
        <f t="shared" ref="H27" si="5">SUM(D27:G27)</f>
        <v>53.154943855474457</v>
      </c>
    </row>
    <row r="28" spans="1:11" s="39" customFormat="1" ht="19.899999999999999" customHeight="1">
      <c r="A28" s="127"/>
      <c r="B28" s="127"/>
      <c r="C28" s="111" t="s">
        <v>22</v>
      </c>
      <c r="D28" s="115">
        <f>SUM(D22:D27)</f>
        <v>3441.8599438554743</v>
      </c>
      <c r="E28" s="115">
        <f t="shared" ref="E28:G28" si="6">SUM(E22:E27)</f>
        <v>47.594999999999999</v>
      </c>
      <c r="F28" s="115">
        <f t="shared" si="6"/>
        <v>0</v>
      </c>
      <c r="G28" s="115">
        <f t="shared" si="6"/>
        <v>0</v>
      </c>
      <c r="H28" s="115">
        <f t="shared" si="3"/>
        <v>3489.4549438554741</v>
      </c>
      <c r="I28" s="38"/>
      <c r="J28" s="38"/>
      <c r="K28" s="38"/>
    </row>
    <row r="29" spans="1:11" s="39" customFormat="1" ht="18.75" customHeight="1">
      <c r="A29" s="127"/>
      <c r="B29" s="127"/>
      <c r="C29" s="111" t="s">
        <v>23</v>
      </c>
      <c r="D29" s="130">
        <f>D19+D28</f>
        <v>3520.7079438554742</v>
      </c>
      <c r="E29" s="130">
        <f>E19+E28</f>
        <v>47.594999999999999</v>
      </c>
      <c r="F29" s="130">
        <f>F19+F28</f>
        <v>0</v>
      </c>
      <c r="G29" s="130">
        <f>G19+G28</f>
        <v>117.79581923111809</v>
      </c>
      <c r="H29" s="130">
        <f t="shared" si="3"/>
        <v>3686.098763086592</v>
      </c>
      <c r="I29" s="38"/>
      <c r="J29" s="38"/>
      <c r="K29" s="38"/>
    </row>
    <row r="30" spans="1:11" s="39" customFormat="1" ht="18.75" customHeight="1">
      <c r="A30" s="271"/>
      <c r="B30" s="271"/>
      <c r="C30" s="272"/>
      <c r="D30" s="291"/>
      <c r="E30" s="291"/>
      <c r="F30" s="291"/>
      <c r="G30" s="291"/>
      <c r="H30" s="291"/>
      <c r="I30" s="38"/>
      <c r="J30" s="38"/>
      <c r="K30" s="38"/>
    </row>
    <row r="31" spans="1:11" ht="21.2" hidden="1" customHeight="1">
      <c r="A31" s="114"/>
      <c r="B31" s="114"/>
      <c r="C31" s="124" t="s">
        <v>24</v>
      </c>
      <c r="D31" s="138"/>
      <c r="E31" s="138"/>
      <c r="F31" s="112"/>
      <c r="G31" s="112"/>
      <c r="H31" s="115"/>
    </row>
    <row r="32" spans="1:11" ht="55.7" hidden="1" customHeight="1">
      <c r="A32" s="142">
        <f>A27+1</f>
        <v>10</v>
      </c>
      <c r="B32" s="142" t="s">
        <v>843</v>
      </c>
      <c r="C32" s="141" t="s">
        <v>844</v>
      </c>
      <c r="D32" s="140"/>
      <c r="E32" s="140"/>
      <c r="F32" s="140"/>
      <c r="G32" s="140"/>
      <c r="H32" s="140">
        <f>SUM(D32:G32)</f>
        <v>0</v>
      </c>
      <c r="I32" s="106"/>
      <c r="J32" s="106"/>
      <c r="K32" s="106"/>
    </row>
    <row r="33" spans="1:11" ht="19.899999999999999" hidden="1" customHeight="1">
      <c r="A33" s="127"/>
      <c r="B33" s="126"/>
      <c r="C33" s="122" t="s">
        <v>25</v>
      </c>
      <c r="D33" s="115">
        <f>D32</f>
        <v>0</v>
      </c>
      <c r="E33" s="115">
        <f>E32</f>
        <v>0</v>
      </c>
      <c r="F33" s="115"/>
      <c r="G33" s="115"/>
      <c r="H33" s="115">
        <f>SUM(D33:G33)</f>
        <v>0</v>
      </c>
    </row>
    <row r="34" spans="1:11" ht="19.899999999999999" hidden="1" customHeight="1">
      <c r="A34" s="126"/>
      <c r="B34" s="126"/>
      <c r="C34" s="129" t="s">
        <v>26</v>
      </c>
      <c r="D34" s="115">
        <f>D29+D33</f>
        <v>3520.7079438554742</v>
      </c>
      <c r="E34" s="115">
        <f>E29+E33</f>
        <v>47.594999999999999</v>
      </c>
      <c r="F34" s="115">
        <f>F29+F33</f>
        <v>0</v>
      </c>
      <c r="G34" s="115">
        <f>G29+G33</f>
        <v>117.79581923111809</v>
      </c>
      <c r="H34" s="115">
        <f>SUM(D34:G34)</f>
        <v>3686.098763086592</v>
      </c>
    </row>
    <row r="35" spans="1:11" ht="19.899999999999999" hidden="1" customHeight="1">
      <c r="A35" s="285"/>
      <c r="B35" s="285"/>
      <c r="C35" s="290"/>
      <c r="D35" s="284"/>
      <c r="E35" s="284"/>
      <c r="F35" s="284"/>
      <c r="G35" s="284"/>
      <c r="H35" s="284"/>
    </row>
    <row r="36" spans="1:11" ht="21.2" customHeight="1">
      <c r="A36" s="126"/>
      <c r="B36" s="126"/>
      <c r="C36" s="124" t="s">
        <v>27</v>
      </c>
      <c r="D36" s="139"/>
      <c r="E36" s="139"/>
      <c r="F36" s="139"/>
      <c r="G36" s="139"/>
      <c r="H36" s="138"/>
    </row>
    <row r="37" spans="1:11" ht="27" customHeight="1">
      <c r="A37" s="271">
        <f>A32+1</f>
        <v>11</v>
      </c>
      <c r="B37" s="274" t="s">
        <v>842</v>
      </c>
      <c r="C37" s="272" t="s">
        <v>841</v>
      </c>
      <c r="D37" s="273">
        <f>0.033*D29</f>
        <v>116.18336214723065</v>
      </c>
      <c r="E37" s="273">
        <f>0.033*E29</f>
        <v>1.570635</v>
      </c>
      <c r="F37" s="273"/>
      <c r="G37" s="273"/>
      <c r="H37" s="273">
        <f t="shared" ref="H37:H38" si="7">SUM(D37:G37)</f>
        <v>117.75399714723065</v>
      </c>
      <c r="I37" s="1"/>
      <c r="J37" s="1"/>
      <c r="K37" s="1"/>
    </row>
    <row r="38" spans="1:11" s="64" customFormat="1" ht="29.85" hidden="1" customHeight="1">
      <c r="A38" s="275">
        <f>A37+1</f>
        <v>12</v>
      </c>
      <c r="B38" s="278" t="s">
        <v>840</v>
      </c>
      <c r="C38" s="276" t="s">
        <v>839</v>
      </c>
      <c r="D38" s="277">
        <f>D33*0.004</f>
        <v>0</v>
      </c>
      <c r="E38" s="277">
        <f>E33*0.004</f>
        <v>0</v>
      </c>
      <c r="F38" s="277"/>
      <c r="G38" s="277"/>
      <c r="H38" s="277">
        <f t="shared" si="7"/>
        <v>0</v>
      </c>
      <c r="I38" s="15"/>
      <c r="J38" s="15"/>
    </row>
    <row r="39" spans="1:11" s="64" customFormat="1" ht="25.35" customHeight="1">
      <c r="A39" s="275">
        <f t="shared" ref="A39:A41" si="8">A38+1</f>
        <v>13</v>
      </c>
      <c r="B39" s="127" t="s">
        <v>97</v>
      </c>
      <c r="C39" s="136" t="s">
        <v>96</v>
      </c>
      <c r="D39" s="135"/>
      <c r="E39" s="135"/>
      <c r="F39" s="135"/>
      <c r="G39" s="135">
        <f>Изм!N70/1000</f>
        <v>0.877</v>
      </c>
      <c r="H39" s="134">
        <f t="shared" ref="H39:H45" si="9">SUM(D39:G39)</f>
        <v>0.877</v>
      </c>
    </row>
    <row r="40" spans="1:11" s="18" customFormat="1" ht="25.35" customHeight="1">
      <c r="A40" s="275">
        <f t="shared" si="8"/>
        <v>14</v>
      </c>
      <c r="B40" s="133" t="s">
        <v>124</v>
      </c>
      <c r="C40" s="132" t="s">
        <v>28</v>
      </c>
      <c r="D40" s="131"/>
      <c r="E40" s="131"/>
      <c r="F40" s="131"/>
      <c r="G40" s="131">
        <f>Переб!J15/1000</f>
        <v>25.548094439142854</v>
      </c>
      <c r="H40" s="131">
        <f t="shared" si="9"/>
        <v>25.548094439142854</v>
      </c>
    </row>
    <row r="41" spans="1:11" s="18" customFormat="1" ht="25.9" customHeight="1">
      <c r="A41" s="275">
        <f t="shared" si="8"/>
        <v>15</v>
      </c>
      <c r="B41" s="133" t="s">
        <v>125</v>
      </c>
      <c r="C41" s="132" t="s">
        <v>29</v>
      </c>
      <c r="D41" s="131"/>
      <c r="E41" s="131"/>
      <c r="F41" s="131"/>
      <c r="G41" s="131">
        <f>Команд!E9/1000</f>
        <v>120.33209240816326</v>
      </c>
      <c r="H41" s="131">
        <f t="shared" si="9"/>
        <v>120.33209240816326</v>
      </c>
    </row>
    <row r="42" spans="1:11" ht="19.899999999999999" customHeight="1">
      <c r="A42" s="127"/>
      <c r="B42" s="127"/>
      <c r="C42" s="129" t="s">
        <v>30</v>
      </c>
      <c r="D42" s="130">
        <f>SUM(D39:D41)</f>
        <v>0</v>
      </c>
      <c r="E42" s="130">
        <f>SUM(E39:E41)</f>
        <v>0</v>
      </c>
      <c r="F42" s="130">
        <f>SUM(F39:F41)</f>
        <v>0</v>
      </c>
      <c r="G42" s="130">
        <f>SUM(G39:G41)</f>
        <v>146.75718684730612</v>
      </c>
      <c r="H42" s="115">
        <f t="shared" si="9"/>
        <v>146.75718684730612</v>
      </c>
    </row>
    <row r="43" spans="1:11" ht="19.899999999999999" customHeight="1">
      <c r="A43" s="114"/>
      <c r="B43" s="128"/>
      <c r="C43" s="129" t="s">
        <v>31</v>
      </c>
      <c r="D43" s="115">
        <f>D34+D42</f>
        <v>3520.7079438554742</v>
      </c>
      <c r="E43" s="115">
        <f>E34+E42</f>
        <v>47.594999999999999</v>
      </c>
      <c r="F43" s="115">
        <f>F34+F42</f>
        <v>0</v>
      </c>
      <c r="G43" s="115">
        <f>G34+G42</f>
        <v>264.55300607842423</v>
      </c>
      <c r="H43" s="115">
        <f t="shared" si="9"/>
        <v>3832.855949933898</v>
      </c>
    </row>
    <row r="44" spans="1:11" s="2" customFormat="1" ht="33" customHeight="1">
      <c r="A44" s="127">
        <v>16</v>
      </c>
      <c r="B44" s="127" t="s">
        <v>127</v>
      </c>
      <c r="C44" s="111" t="s">
        <v>32</v>
      </c>
      <c r="D44" s="112">
        <f>0.02*D43</f>
        <v>70.414158877109486</v>
      </c>
      <c r="E44" s="112">
        <f>0.02*E43</f>
        <v>0.95189999999999997</v>
      </c>
      <c r="F44" s="112">
        <f>0.02*F43</f>
        <v>0</v>
      </c>
      <c r="G44" s="112">
        <f>0.02*G43</f>
        <v>5.2910601215684849</v>
      </c>
      <c r="H44" s="112">
        <f t="shared" si="9"/>
        <v>76.657118998677959</v>
      </c>
    </row>
    <row r="45" spans="1:11" s="2" customFormat="1" ht="18" customHeight="1">
      <c r="A45" s="127"/>
      <c r="B45" s="126"/>
      <c r="C45" s="124" t="s">
        <v>33</v>
      </c>
      <c r="D45" s="115">
        <f>D43+D44</f>
        <v>3591.1221027325837</v>
      </c>
      <c r="E45" s="115">
        <f>E43+E44</f>
        <v>48.546900000000001</v>
      </c>
      <c r="F45" s="115">
        <f>F43+F44</f>
        <v>0</v>
      </c>
      <c r="G45" s="115">
        <f>G43+G44</f>
        <v>269.84406619999271</v>
      </c>
      <c r="H45" s="115">
        <f t="shared" si="9"/>
        <v>3909.5130689325761</v>
      </c>
    </row>
    <row r="46" spans="1:11" s="2" customFormat="1" ht="18" customHeight="1">
      <c r="A46" s="271"/>
      <c r="B46" s="285"/>
      <c r="C46" s="286"/>
      <c r="D46" s="284"/>
      <c r="E46" s="284"/>
      <c r="F46" s="284"/>
      <c r="G46" s="284"/>
      <c r="H46" s="284"/>
    </row>
    <row r="47" spans="1:11" s="2" customFormat="1" ht="27.75" customHeight="1">
      <c r="A47" s="126"/>
      <c r="B47" s="125" t="s">
        <v>126</v>
      </c>
      <c r="C47" s="124" t="s">
        <v>91</v>
      </c>
      <c r="D47" s="123">
        <f>0.2*D45</f>
        <v>718.22442054651674</v>
      </c>
      <c r="E47" s="123">
        <f t="shared" ref="E47:G47" si="10">0.2*E45</f>
        <v>9.7093800000000012</v>
      </c>
      <c r="F47" s="123">
        <f t="shared" si="10"/>
        <v>0</v>
      </c>
      <c r="G47" s="123">
        <f t="shared" si="10"/>
        <v>53.968813239998546</v>
      </c>
      <c r="H47" s="112">
        <f>SUM(D47:G47)</f>
        <v>781.9026137865153</v>
      </c>
    </row>
    <row r="48" spans="1:11" s="2" customFormat="1" ht="19.149999999999999" customHeight="1">
      <c r="A48" s="122"/>
      <c r="B48" s="122"/>
      <c r="C48" s="121" t="s">
        <v>34</v>
      </c>
      <c r="D48" s="115">
        <f>SUM(D45:D47)</f>
        <v>4309.3465232791004</v>
      </c>
      <c r="E48" s="115">
        <f t="shared" ref="E48:G48" si="11">SUM(E45:E47)</f>
        <v>58.256280000000004</v>
      </c>
      <c r="F48" s="115">
        <f t="shared" si="11"/>
        <v>0</v>
      </c>
      <c r="G48" s="115">
        <f t="shared" si="11"/>
        <v>323.81287943999126</v>
      </c>
      <c r="H48" s="115">
        <f>SUM(D48:G48)</f>
        <v>4691.4156827190909</v>
      </c>
    </row>
    <row r="49" spans="1:8" s="2" customFormat="1" ht="21.75" customHeight="1">
      <c r="A49" s="19"/>
      <c r="B49" s="657"/>
      <c r="C49" s="657"/>
      <c r="D49" s="19"/>
      <c r="E49" s="20"/>
      <c r="F49" s="21"/>
      <c r="G49" s="21"/>
      <c r="H49" s="22"/>
    </row>
    <row r="50" spans="1:8" s="2" customFormat="1" ht="22.5" customHeight="1">
      <c r="A50" s="116"/>
      <c r="B50" s="116"/>
      <c r="C50" s="119"/>
      <c r="D50" s="657"/>
      <c r="E50" s="657"/>
      <c r="F50" s="1"/>
      <c r="G50" s="21"/>
      <c r="H50" s="22"/>
    </row>
    <row r="51" spans="1:8" s="2" customFormat="1" ht="20.45" customHeight="1">
      <c r="A51" s="116"/>
      <c r="B51" s="116"/>
      <c r="C51" s="119"/>
      <c r="D51" s="661"/>
      <c r="E51" s="661"/>
      <c r="F51" s="21"/>
      <c r="G51" s="21"/>
      <c r="H51" s="22"/>
    </row>
    <row r="52" spans="1:8" s="2" customFormat="1" ht="26.45" customHeight="1">
      <c r="A52" s="1"/>
      <c r="B52" s="23"/>
      <c r="C52" s="24"/>
      <c r="D52" s="657"/>
      <c r="E52" s="657"/>
      <c r="F52" s="1"/>
      <c r="G52" s="5"/>
      <c r="H52" s="25"/>
    </row>
    <row r="53" spans="1:8" s="2" customFormat="1" ht="16.350000000000001" customHeight="1">
      <c r="A53" s="1"/>
      <c r="B53" s="23"/>
      <c r="C53" s="24"/>
      <c r="D53" s="661"/>
      <c r="E53" s="661"/>
      <c r="F53" s="5"/>
      <c r="G53" s="5"/>
      <c r="H53" s="25"/>
    </row>
    <row r="54" spans="1:8" s="2" customFormat="1" ht="20.45" customHeight="1">
      <c r="A54" s="1"/>
      <c r="B54" s="1"/>
      <c r="C54" s="19"/>
      <c r="D54" s="657"/>
      <c r="E54" s="657"/>
      <c r="F54" s="1"/>
      <c r="G54" s="1"/>
      <c r="H54" s="1"/>
    </row>
    <row r="55" spans="1:8" s="2" customFormat="1" ht="17.649999999999999" customHeight="1">
      <c r="A55" s="1"/>
      <c r="B55" s="1"/>
      <c r="C55" s="1"/>
      <c r="D55" s="108"/>
      <c r="E55" s="108"/>
      <c r="F55" s="120"/>
      <c r="G55" s="1"/>
      <c r="H55" s="1"/>
    </row>
    <row r="56" spans="1:8" ht="19.899999999999999" customHeight="1"/>
    <row r="57" spans="1:8" ht="19.899999999999999" customHeight="1"/>
    <row r="58" spans="1:8" ht="19.899999999999999" customHeight="1"/>
  </sheetData>
  <mergeCells count="16">
    <mergeCell ref="B49:C49"/>
    <mergeCell ref="F11:H11"/>
    <mergeCell ref="B12:B13"/>
    <mergeCell ref="C12:C13"/>
    <mergeCell ref="A1:B1"/>
    <mergeCell ref="F1:H1"/>
    <mergeCell ref="F3:H3"/>
    <mergeCell ref="A7:C7"/>
    <mergeCell ref="A8:H8"/>
    <mergeCell ref="A9:H9"/>
    <mergeCell ref="D54:E54"/>
    <mergeCell ref="D12:H12"/>
    <mergeCell ref="D50:E50"/>
    <mergeCell ref="D51:E51"/>
    <mergeCell ref="D52:E52"/>
    <mergeCell ref="D53:E53"/>
  </mergeCells>
  <printOptions horizontalCentered="1"/>
  <pageMargins left="0.39370078740157483" right="0.23622047244094491" top="0.78740157480314965" bottom="0.19685039370078741" header="0.11811023622047245" footer="0.11811023622047245"/>
  <pageSetup paperSize="9" scale="88" fitToHeight="0" orientation="landscape" r:id="rId1"/>
  <headerFooter>
    <oddFooter>&amp;R&amp;8Страница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9"/>
  <sheetViews>
    <sheetView workbookViewId="0">
      <selection activeCell="A43" sqref="A43:XFD43"/>
    </sheetView>
  </sheetViews>
  <sheetFormatPr defaultColWidth="9.140625" defaultRowHeight="10.5" customHeight="1"/>
  <cols>
    <col min="1" max="1" width="9.140625" style="161"/>
    <col min="2" max="2" width="20.140625" style="161" customWidth="1"/>
    <col min="3" max="4" width="10.42578125" style="161" customWidth="1"/>
    <col min="5" max="5" width="13.28515625" style="161" customWidth="1"/>
    <col min="6" max="6" width="8.5703125" style="161" customWidth="1"/>
    <col min="7" max="7" width="7.85546875" style="161" customWidth="1"/>
    <col min="8" max="8" width="8.42578125" style="161" customWidth="1"/>
    <col min="9" max="9" width="8.7109375" style="161" customWidth="1"/>
    <col min="10" max="10" width="8.140625" style="161" customWidth="1"/>
    <col min="11" max="11" width="8.5703125" style="161" customWidth="1"/>
    <col min="12" max="12" width="10" style="161" customWidth="1"/>
    <col min="13" max="13" width="7.42578125" style="161" customWidth="1"/>
    <col min="14" max="14" width="9.7109375" style="161" customWidth="1"/>
    <col min="15" max="16" width="0" style="161" hidden="1" customWidth="1"/>
    <col min="17" max="25" width="9.140625" style="163"/>
    <col min="26" max="26" width="50.140625" style="162" hidden="1" customWidth="1"/>
    <col min="27" max="27" width="43.85546875" style="162" hidden="1" customWidth="1"/>
    <col min="28" max="28" width="101.140625" style="162" hidden="1" customWidth="1"/>
    <col min="29" max="32" width="140.85546875" style="162" hidden="1" customWidth="1"/>
    <col min="33" max="33" width="34.140625" style="162" hidden="1" customWidth="1"/>
    <col min="34" max="34" width="111.5703125" style="162" hidden="1" customWidth="1"/>
    <col min="35" max="39" width="34.140625" style="162" hidden="1" customWidth="1"/>
    <col min="40" max="42" width="84.42578125" style="162" hidden="1" customWidth="1"/>
    <col min="43" max="16384" width="9.140625" style="161"/>
  </cols>
  <sheetData>
    <row r="1" spans="1:30" s="161" customFormat="1" ht="11.25" customHeight="1">
      <c r="A1" s="165"/>
      <c r="N1" s="167" t="s">
        <v>230</v>
      </c>
    </row>
    <row r="2" spans="1:30" s="161" customFormat="1" ht="11.25" customHeight="1">
      <c r="N2" s="167" t="s">
        <v>229</v>
      </c>
    </row>
    <row r="3" spans="1:30" s="161" customFormat="1" ht="8.4499999999999993" customHeight="1">
      <c r="N3" s="167"/>
    </row>
    <row r="4" spans="1:30" s="161" customFormat="1" ht="14.25" customHeight="1">
      <c r="A4" s="699" t="s">
        <v>228</v>
      </c>
      <c r="B4" s="699"/>
      <c r="C4" s="699"/>
      <c r="D4" s="255"/>
      <c r="K4" s="699" t="s">
        <v>227</v>
      </c>
      <c r="L4" s="699"/>
      <c r="M4" s="699"/>
      <c r="N4" s="699"/>
    </row>
    <row r="5" spans="1:30" s="161" customFormat="1" ht="12.2" customHeight="1">
      <c r="A5" s="700"/>
      <c r="B5" s="700"/>
      <c r="C5" s="700"/>
      <c r="D5" s="700"/>
      <c r="E5" s="162"/>
      <c r="J5" s="701"/>
      <c r="K5" s="701"/>
      <c r="L5" s="701"/>
      <c r="M5" s="701"/>
      <c r="N5" s="701"/>
    </row>
    <row r="6" spans="1:30" s="161" customFormat="1" ht="11.25">
      <c r="A6" s="680"/>
      <c r="B6" s="680"/>
      <c r="C6" s="680"/>
      <c r="D6" s="680"/>
      <c r="J6" s="680"/>
      <c r="K6" s="680"/>
      <c r="L6" s="680"/>
      <c r="M6" s="680"/>
      <c r="N6" s="680"/>
      <c r="Z6" s="162" t="s">
        <v>219</v>
      </c>
      <c r="AA6" s="162" t="s">
        <v>219</v>
      </c>
    </row>
    <row r="7" spans="1:30" s="161" customFormat="1" ht="17.45" customHeight="1">
      <c r="A7" s="254"/>
      <c r="B7" s="253"/>
      <c r="C7" s="162"/>
      <c r="D7" s="162"/>
      <c r="J7" s="239"/>
      <c r="K7" s="239"/>
      <c r="L7" s="239"/>
      <c r="M7" s="239"/>
      <c r="N7" s="253"/>
    </row>
    <row r="8" spans="1:30" s="161" customFormat="1" ht="16.5" customHeight="1">
      <c r="A8" s="165" t="s">
        <v>226</v>
      </c>
      <c r="B8" s="190"/>
      <c r="C8" s="190"/>
      <c r="D8" s="190"/>
      <c r="L8" s="190"/>
      <c r="M8" s="190"/>
      <c r="N8" s="167" t="s">
        <v>226</v>
      </c>
    </row>
    <row r="9" spans="1:30" s="161" customFormat="1" ht="15.75" customHeight="1">
      <c r="F9" s="252"/>
    </row>
    <row r="10" spans="1:30" s="161" customFormat="1" ht="56.25">
      <c r="A10" s="251" t="s">
        <v>225</v>
      </c>
      <c r="B10" s="190"/>
      <c r="D10" s="680" t="s">
        <v>224</v>
      </c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AB10" s="162" t="s">
        <v>224</v>
      </c>
    </row>
    <row r="11" spans="1:30" s="161" customFormat="1" ht="15" customHeight="1">
      <c r="A11" s="249" t="s">
        <v>223</v>
      </c>
      <c r="D11" s="239" t="s">
        <v>222</v>
      </c>
      <c r="E11" s="239"/>
      <c r="F11" s="250"/>
      <c r="G11" s="250"/>
      <c r="H11" s="250"/>
      <c r="I11" s="250"/>
      <c r="J11" s="250"/>
      <c r="K11" s="250"/>
      <c r="L11" s="250"/>
      <c r="M11" s="250"/>
      <c r="N11" s="250"/>
    </row>
    <row r="12" spans="1:30" s="161" customFormat="1" ht="8.4499999999999993" customHeight="1">
      <c r="A12" s="249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30" s="161" customFormat="1" ht="11.25">
      <c r="A13" s="682" t="s">
        <v>221</v>
      </c>
      <c r="B13" s="682"/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AC13" s="162" t="s">
        <v>221</v>
      </c>
    </row>
    <row r="14" spans="1:30" s="161" customFormat="1" ht="11.25" customHeight="1">
      <c r="A14" s="690" t="s">
        <v>220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</row>
    <row r="15" spans="1:30" s="161" customFormat="1" ht="8.4499999999999993" customHeight="1">
      <c r="A15" s="248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</row>
    <row r="16" spans="1:30" s="161" customFormat="1" ht="11.25">
      <c r="A16" s="682"/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AD16" s="162" t="s">
        <v>219</v>
      </c>
    </row>
    <row r="17" spans="1:42" ht="11.25" customHeight="1">
      <c r="A17" s="690" t="s">
        <v>218</v>
      </c>
      <c r="B17" s="690"/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</row>
    <row r="18" spans="1:42" ht="24" customHeight="1">
      <c r="A18" s="695" t="s">
        <v>833</v>
      </c>
      <c r="B18" s="695"/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</row>
    <row r="19" spans="1:42" ht="8.4499999999999993" customHeight="1">
      <c r="A19" s="245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</row>
    <row r="20" spans="1:42" ht="8.4499999999999993" customHeight="1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</row>
    <row r="21" spans="1:42" ht="11.25">
      <c r="A21" s="683" t="s">
        <v>96</v>
      </c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2" t="s">
        <v>96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</row>
    <row r="22" spans="1:42" ht="13.7" customHeight="1">
      <c r="A22" s="690" t="s">
        <v>216</v>
      </c>
      <c r="B22" s="690"/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</row>
    <row r="23" spans="1:42" ht="15" customHeight="1">
      <c r="A23" s="165" t="s">
        <v>215</v>
      </c>
      <c r="B23" s="243" t="s">
        <v>214</v>
      </c>
      <c r="C23" s="161" t="s">
        <v>213</v>
      </c>
      <c r="F23" s="162"/>
      <c r="G23" s="162"/>
      <c r="H23" s="162"/>
      <c r="I23" s="162"/>
      <c r="J23" s="162"/>
      <c r="K23" s="162"/>
      <c r="L23" s="162"/>
      <c r="M23" s="162"/>
      <c r="N23" s="162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</row>
    <row r="24" spans="1:42" ht="18" customHeight="1">
      <c r="A24" s="165" t="s">
        <v>212</v>
      </c>
      <c r="B24" s="683" t="s">
        <v>832</v>
      </c>
      <c r="C24" s="683"/>
      <c r="D24" s="683"/>
      <c r="E24" s="683"/>
      <c r="F24" s="683"/>
      <c r="G24" s="162"/>
      <c r="H24" s="162"/>
      <c r="I24" s="162"/>
      <c r="J24" s="162"/>
      <c r="K24" s="162"/>
      <c r="L24" s="162"/>
      <c r="M24" s="162"/>
      <c r="N24" s="162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</row>
    <row r="25" spans="1:42" ht="11.25" customHeight="1">
      <c r="B25" s="693" t="s">
        <v>210</v>
      </c>
      <c r="C25" s="693"/>
      <c r="D25" s="693"/>
      <c r="E25" s="693"/>
      <c r="F25" s="693"/>
      <c r="G25" s="240"/>
      <c r="H25" s="240"/>
      <c r="I25" s="240"/>
      <c r="J25" s="240"/>
      <c r="K25" s="240"/>
      <c r="L25" s="240"/>
      <c r="M25" s="242"/>
      <c r="N25" s="24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</row>
    <row r="26" spans="1:42" ht="9.75" customHeight="1">
      <c r="D26" s="241"/>
      <c r="E26" s="241"/>
      <c r="F26" s="241"/>
      <c r="G26" s="241"/>
      <c r="H26" s="241"/>
      <c r="I26" s="241"/>
      <c r="J26" s="241"/>
      <c r="K26" s="241"/>
      <c r="L26" s="241"/>
      <c r="M26" s="240"/>
      <c r="N26" s="24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</row>
    <row r="27" spans="1:42" ht="11.25" customHeight="1">
      <c r="A27" s="237" t="s">
        <v>209</v>
      </c>
      <c r="D27" s="239"/>
      <c r="F27" s="238"/>
      <c r="G27" s="238"/>
      <c r="H27" s="238"/>
      <c r="I27" s="238"/>
      <c r="J27" s="238"/>
      <c r="K27" s="238"/>
      <c r="L27" s="238"/>
      <c r="M27" s="238"/>
      <c r="N27" s="238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</row>
    <row r="28" spans="1:42" ht="9.75" customHeight="1"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</row>
    <row r="29" spans="1:42" ht="9.75" customHeight="1"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</row>
    <row r="30" spans="1:42" ht="12.75" customHeight="1">
      <c r="A30" s="237" t="s">
        <v>208</v>
      </c>
      <c r="C30" s="231">
        <v>0.88</v>
      </c>
      <c r="D30" s="230" t="s">
        <v>830</v>
      </c>
      <c r="E30" s="229" t="s">
        <v>196</v>
      </c>
      <c r="L30" s="236"/>
      <c r="M30" s="236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</row>
    <row r="31" spans="1:42" ht="12.75" customHeight="1">
      <c r="B31" s="161" t="s">
        <v>207</v>
      </c>
      <c r="C31" s="235"/>
      <c r="D31" s="234"/>
      <c r="E31" s="229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</row>
    <row r="32" spans="1:42" ht="12.75" customHeight="1">
      <c r="B32" s="161" t="s">
        <v>206</v>
      </c>
      <c r="C32" s="231">
        <v>0</v>
      </c>
      <c r="D32" s="230" t="s">
        <v>197</v>
      </c>
      <c r="E32" s="229" t="s">
        <v>196</v>
      </c>
      <c r="G32" s="161" t="s">
        <v>204</v>
      </c>
      <c r="L32" s="231">
        <v>0.42</v>
      </c>
      <c r="M32" s="230" t="s">
        <v>831</v>
      </c>
      <c r="N32" s="229" t="s">
        <v>196</v>
      </c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</row>
    <row r="33" spans="1:42" ht="12.75" customHeight="1">
      <c r="B33" s="161" t="s">
        <v>203</v>
      </c>
      <c r="C33" s="231">
        <v>0</v>
      </c>
      <c r="D33" s="233" t="s">
        <v>197</v>
      </c>
      <c r="E33" s="229" t="s">
        <v>196</v>
      </c>
      <c r="G33" s="161" t="s">
        <v>202</v>
      </c>
      <c r="L33" s="679">
        <v>1</v>
      </c>
      <c r="M33" s="679"/>
      <c r="N33" s="229" t="s">
        <v>199</v>
      </c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</row>
    <row r="34" spans="1:42" ht="12.75" customHeight="1">
      <c r="C34" s="231"/>
      <c r="D34" s="233"/>
      <c r="E34" s="229"/>
      <c r="L34" s="232"/>
      <c r="M34" s="232"/>
      <c r="N34" s="229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</row>
    <row r="35" spans="1:42" ht="12.75" customHeight="1">
      <c r="B35" s="161" t="s">
        <v>201</v>
      </c>
      <c r="C35" s="231">
        <v>0</v>
      </c>
      <c r="D35" s="233" t="s">
        <v>197</v>
      </c>
      <c r="E35" s="229" t="s">
        <v>196</v>
      </c>
      <c r="G35" s="161" t="s">
        <v>200</v>
      </c>
      <c r="L35" s="679"/>
      <c r="M35" s="679"/>
      <c r="N35" s="229" t="s">
        <v>199</v>
      </c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</row>
    <row r="36" spans="1:42" ht="12.75" customHeight="1">
      <c r="B36" s="161" t="s">
        <v>198</v>
      </c>
      <c r="C36" s="231">
        <v>0.88</v>
      </c>
      <c r="D36" s="230" t="s">
        <v>830</v>
      </c>
      <c r="E36" s="229" t="s">
        <v>196</v>
      </c>
      <c r="G36" s="161" t="s">
        <v>195</v>
      </c>
      <c r="L36" s="694"/>
      <c r="M36" s="694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</row>
    <row r="37" spans="1:42" ht="9.75" customHeight="1">
      <c r="A37" s="228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</row>
    <row r="38" spans="1:42" ht="36" customHeight="1">
      <c r="A38" s="689" t="s">
        <v>194</v>
      </c>
      <c r="B38" s="688" t="s">
        <v>43</v>
      </c>
      <c r="C38" s="688" t="s">
        <v>193</v>
      </c>
      <c r="D38" s="688"/>
      <c r="E38" s="688"/>
      <c r="F38" s="688" t="s">
        <v>192</v>
      </c>
      <c r="G38" s="688" t="s">
        <v>191</v>
      </c>
      <c r="H38" s="688"/>
      <c r="I38" s="688"/>
      <c r="J38" s="688" t="s">
        <v>190</v>
      </c>
      <c r="K38" s="688"/>
      <c r="L38" s="688"/>
      <c r="M38" s="688" t="s">
        <v>189</v>
      </c>
      <c r="N38" s="688" t="s">
        <v>188</v>
      </c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</row>
    <row r="39" spans="1:42" ht="36.75" customHeight="1">
      <c r="A39" s="689"/>
      <c r="B39" s="688"/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</row>
    <row r="40" spans="1:42" ht="42.75" customHeight="1">
      <c r="A40" s="689"/>
      <c r="B40" s="688"/>
      <c r="C40" s="688"/>
      <c r="D40" s="688"/>
      <c r="E40" s="688"/>
      <c r="F40" s="688"/>
      <c r="G40" s="227" t="s">
        <v>186</v>
      </c>
      <c r="H40" s="227" t="s">
        <v>185</v>
      </c>
      <c r="I40" s="227" t="s">
        <v>187</v>
      </c>
      <c r="J40" s="227" t="s">
        <v>186</v>
      </c>
      <c r="K40" s="227" t="s">
        <v>185</v>
      </c>
      <c r="L40" s="227" t="s">
        <v>184</v>
      </c>
      <c r="M40" s="688"/>
      <c r="N40" s="688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</row>
    <row r="41" spans="1:42" ht="11.25" customHeight="1">
      <c r="A41" s="226">
        <v>1</v>
      </c>
      <c r="B41" s="225">
        <v>2</v>
      </c>
      <c r="C41" s="687">
        <v>3</v>
      </c>
      <c r="D41" s="687"/>
      <c r="E41" s="687"/>
      <c r="F41" s="225">
        <v>4</v>
      </c>
      <c r="G41" s="225">
        <v>5</v>
      </c>
      <c r="H41" s="225">
        <v>6</v>
      </c>
      <c r="I41" s="225">
        <v>7</v>
      </c>
      <c r="J41" s="225">
        <v>8</v>
      </c>
      <c r="K41" s="225">
        <v>9</v>
      </c>
      <c r="L41" s="225">
        <v>10</v>
      </c>
      <c r="M41" s="225">
        <v>11</v>
      </c>
      <c r="N41" s="225">
        <v>12</v>
      </c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</row>
    <row r="42" spans="1:42" ht="12">
      <c r="A42" s="684" t="s">
        <v>183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6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91" t="s">
        <v>183</v>
      </c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</row>
    <row r="43" spans="1:42" ht="22.5">
      <c r="A43" s="218" t="s">
        <v>182</v>
      </c>
      <c r="B43" s="217" t="s">
        <v>829</v>
      </c>
      <c r="C43" s="696" t="s">
        <v>827</v>
      </c>
      <c r="D43" s="696"/>
      <c r="E43" s="696"/>
      <c r="F43" s="198" t="s">
        <v>828</v>
      </c>
      <c r="G43" s="198"/>
      <c r="H43" s="198"/>
      <c r="I43" s="268">
        <v>2</v>
      </c>
      <c r="J43" s="188"/>
      <c r="K43" s="198"/>
      <c r="L43" s="188"/>
      <c r="M43" s="198"/>
      <c r="N43" s="215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91"/>
      <c r="AG43" s="175" t="s">
        <v>827</v>
      </c>
      <c r="AH43" s="161"/>
      <c r="AI43" s="161"/>
      <c r="AJ43" s="161"/>
      <c r="AK43" s="161"/>
      <c r="AL43" s="161"/>
      <c r="AM43" s="161"/>
      <c r="AN43" s="161"/>
      <c r="AO43" s="161"/>
      <c r="AP43" s="161"/>
    </row>
    <row r="44" spans="1:42" ht="12">
      <c r="A44" s="263"/>
      <c r="B44" s="182"/>
      <c r="C44" s="680" t="s">
        <v>826</v>
      </c>
      <c r="D44" s="680"/>
      <c r="E44" s="680"/>
      <c r="F44" s="680"/>
      <c r="G44" s="680"/>
      <c r="H44" s="680"/>
      <c r="I44" s="680"/>
      <c r="J44" s="680"/>
      <c r="K44" s="680"/>
      <c r="L44" s="680"/>
      <c r="M44" s="680"/>
      <c r="N44" s="698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91"/>
      <c r="AG44" s="175"/>
      <c r="AH44" s="162" t="s">
        <v>826</v>
      </c>
      <c r="AI44" s="161"/>
      <c r="AJ44" s="161"/>
      <c r="AK44" s="161"/>
      <c r="AL44" s="161"/>
      <c r="AM44" s="161"/>
      <c r="AN44" s="161"/>
      <c r="AO44" s="161"/>
      <c r="AP44" s="161"/>
    </row>
    <row r="45" spans="1:42" ht="12">
      <c r="A45" s="260"/>
      <c r="B45" s="182" t="s">
        <v>428</v>
      </c>
      <c r="C45" s="680" t="s">
        <v>427</v>
      </c>
      <c r="D45" s="680"/>
      <c r="E45" s="680"/>
      <c r="F45" s="192" t="s">
        <v>168</v>
      </c>
      <c r="G45" s="210">
        <v>0.5</v>
      </c>
      <c r="H45" s="210">
        <v>0.5</v>
      </c>
      <c r="I45" s="210">
        <v>0.5</v>
      </c>
      <c r="J45" s="201">
        <v>12.92</v>
      </c>
      <c r="K45" s="192"/>
      <c r="L45" s="201">
        <v>6.46</v>
      </c>
      <c r="M45" s="192"/>
      <c r="N45" s="207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91"/>
      <c r="AG45" s="175"/>
      <c r="AH45" s="161"/>
      <c r="AI45" s="162" t="s">
        <v>427</v>
      </c>
      <c r="AJ45" s="161"/>
      <c r="AK45" s="161"/>
      <c r="AL45" s="161"/>
      <c r="AM45" s="161"/>
      <c r="AN45" s="161"/>
      <c r="AO45" s="161"/>
      <c r="AP45" s="161"/>
    </row>
    <row r="46" spans="1:42" ht="12">
      <c r="A46" s="260"/>
      <c r="B46" s="182" t="s">
        <v>825</v>
      </c>
      <c r="C46" s="680" t="s">
        <v>824</v>
      </c>
      <c r="D46" s="680"/>
      <c r="E46" s="680"/>
      <c r="F46" s="192" t="s">
        <v>168</v>
      </c>
      <c r="G46" s="210">
        <v>0.5</v>
      </c>
      <c r="H46" s="210">
        <v>0.5</v>
      </c>
      <c r="I46" s="210">
        <v>0.5</v>
      </c>
      <c r="J46" s="201">
        <v>12.69</v>
      </c>
      <c r="K46" s="192"/>
      <c r="L46" s="201">
        <v>6.35</v>
      </c>
      <c r="M46" s="192"/>
      <c r="N46" s="207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91"/>
      <c r="AG46" s="175"/>
      <c r="AH46" s="161"/>
      <c r="AI46" s="162" t="s">
        <v>824</v>
      </c>
      <c r="AJ46" s="161"/>
      <c r="AK46" s="161"/>
      <c r="AL46" s="161"/>
      <c r="AM46" s="161"/>
      <c r="AN46" s="161"/>
      <c r="AO46" s="161"/>
      <c r="AP46" s="161"/>
    </row>
    <row r="47" spans="1:42" ht="12">
      <c r="A47" s="203"/>
      <c r="B47" s="211">
        <v>1</v>
      </c>
      <c r="C47" s="680" t="s">
        <v>269</v>
      </c>
      <c r="D47" s="680"/>
      <c r="E47" s="680"/>
      <c r="F47" s="192"/>
      <c r="G47" s="192"/>
      <c r="H47" s="192"/>
      <c r="I47" s="192"/>
      <c r="J47" s="201">
        <v>12.81</v>
      </c>
      <c r="K47" s="210">
        <v>0.5</v>
      </c>
      <c r="L47" s="201">
        <v>12.81</v>
      </c>
      <c r="M47" s="209">
        <v>32.61</v>
      </c>
      <c r="N47" s="258">
        <v>418</v>
      </c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91"/>
      <c r="AG47" s="175"/>
      <c r="AH47" s="161"/>
      <c r="AI47" s="161"/>
      <c r="AJ47" s="162" t="s">
        <v>269</v>
      </c>
      <c r="AK47" s="161"/>
      <c r="AL47" s="161"/>
      <c r="AM47" s="161"/>
      <c r="AN47" s="161"/>
      <c r="AO47" s="161"/>
      <c r="AP47" s="161"/>
    </row>
    <row r="48" spans="1:42" ht="12">
      <c r="A48" s="203"/>
      <c r="B48" s="182"/>
      <c r="C48" s="680" t="s">
        <v>268</v>
      </c>
      <c r="D48" s="680"/>
      <c r="E48" s="680"/>
      <c r="F48" s="192" t="s">
        <v>168</v>
      </c>
      <c r="G48" s="202">
        <v>1</v>
      </c>
      <c r="H48" s="210">
        <v>0.5</v>
      </c>
      <c r="I48" s="202">
        <v>1</v>
      </c>
      <c r="J48" s="182"/>
      <c r="K48" s="192"/>
      <c r="L48" s="182"/>
      <c r="M48" s="192"/>
      <c r="N48" s="207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91"/>
      <c r="AG48" s="175"/>
      <c r="AH48" s="161"/>
      <c r="AI48" s="161"/>
      <c r="AJ48" s="161"/>
      <c r="AK48" s="162" t="s">
        <v>268</v>
      </c>
      <c r="AL48" s="161"/>
      <c r="AM48" s="161"/>
      <c r="AN48" s="161"/>
      <c r="AO48" s="161"/>
      <c r="AP48" s="161"/>
    </row>
    <row r="49" spans="1:42" ht="12">
      <c r="A49" s="203"/>
      <c r="B49" s="182"/>
      <c r="C49" s="681" t="s">
        <v>166</v>
      </c>
      <c r="D49" s="681"/>
      <c r="E49" s="681"/>
      <c r="F49" s="196"/>
      <c r="G49" s="196"/>
      <c r="H49" s="196"/>
      <c r="I49" s="196"/>
      <c r="J49" s="206">
        <v>12.81</v>
      </c>
      <c r="K49" s="196"/>
      <c r="L49" s="206">
        <v>12.81</v>
      </c>
      <c r="M49" s="196"/>
      <c r="N49" s="204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91"/>
      <c r="AG49" s="175"/>
      <c r="AH49" s="161"/>
      <c r="AI49" s="161"/>
      <c r="AJ49" s="161"/>
      <c r="AK49" s="161"/>
      <c r="AL49" s="162" t="s">
        <v>166</v>
      </c>
      <c r="AM49" s="161"/>
      <c r="AN49" s="161"/>
      <c r="AO49" s="161"/>
      <c r="AP49" s="161"/>
    </row>
    <row r="50" spans="1:42" ht="12">
      <c r="A50" s="203"/>
      <c r="B50" s="182"/>
      <c r="C50" s="680" t="s">
        <v>165</v>
      </c>
      <c r="D50" s="680"/>
      <c r="E50" s="680"/>
      <c r="F50" s="192"/>
      <c r="G50" s="192"/>
      <c r="H50" s="192"/>
      <c r="I50" s="192"/>
      <c r="J50" s="182"/>
      <c r="K50" s="192"/>
      <c r="L50" s="201">
        <v>12.81</v>
      </c>
      <c r="M50" s="192"/>
      <c r="N50" s="258">
        <v>418</v>
      </c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91"/>
      <c r="AG50" s="175"/>
      <c r="AH50" s="161"/>
      <c r="AI50" s="161"/>
      <c r="AJ50" s="161"/>
      <c r="AK50" s="162" t="s">
        <v>165</v>
      </c>
      <c r="AL50" s="161"/>
      <c r="AM50" s="161"/>
      <c r="AN50" s="161"/>
      <c r="AO50" s="161"/>
      <c r="AP50" s="161"/>
    </row>
    <row r="51" spans="1:42" ht="22.5">
      <c r="A51" s="203"/>
      <c r="B51" s="182" t="s">
        <v>823</v>
      </c>
      <c r="C51" s="680" t="s">
        <v>822</v>
      </c>
      <c r="D51" s="680"/>
      <c r="E51" s="680"/>
      <c r="F51" s="192" t="s">
        <v>161</v>
      </c>
      <c r="G51" s="202">
        <v>74</v>
      </c>
      <c r="H51" s="192"/>
      <c r="I51" s="202">
        <v>74</v>
      </c>
      <c r="J51" s="182"/>
      <c r="K51" s="192"/>
      <c r="L51" s="201">
        <v>9.48</v>
      </c>
      <c r="M51" s="192"/>
      <c r="N51" s="258">
        <v>309</v>
      </c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91"/>
      <c r="AG51" s="175"/>
      <c r="AH51" s="161"/>
      <c r="AI51" s="161"/>
      <c r="AJ51" s="161"/>
      <c r="AK51" s="162" t="s">
        <v>822</v>
      </c>
      <c r="AL51" s="161"/>
      <c r="AM51" s="161"/>
      <c r="AN51" s="161"/>
      <c r="AO51" s="161"/>
      <c r="AP51" s="161"/>
    </row>
    <row r="52" spans="1:42" ht="12">
      <c r="A52" s="203"/>
      <c r="B52" s="182"/>
      <c r="C52" s="213"/>
      <c r="D52" s="213"/>
      <c r="E52" s="213"/>
      <c r="F52" s="192"/>
      <c r="G52" s="202"/>
      <c r="H52" s="192"/>
      <c r="I52" s="202"/>
      <c r="J52" s="182"/>
      <c r="K52" s="192"/>
      <c r="L52" s="201"/>
      <c r="M52" s="192"/>
      <c r="N52" s="258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91"/>
      <c r="AG52" s="175"/>
      <c r="AH52" s="161"/>
      <c r="AI52" s="161"/>
      <c r="AJ52" s="161"/>
      <c r="AL52" s="161"/>
      <c r="AM52" s="161"/>
      <c r="AN52" s="161"/>
      <c r="AO52" s="161"/>
      <c r="AP52" s="161"/>
    </row>
    <row r="53" spans="1:42" ht="22.5">
      <c r="A53" s="203"/>
      <c r="B53" s="182" t="s">
        <v>821</v>
      </c>
      <c r="C53" s="680" t="s">
        <v>820</v>
      </c>
      <c r="D53" s="680"/>
      <c r="E53" s="680"/>
      <c r="F53" s="192" t="s">
        <v>161</v>
      </c>
      <c r="G53" s="202">
        <v>36</v>
      </c>
      <c r="H53" s="192"/>
      <c r="I53" s="202">
        <v>36</v>
      </c>
      <c r="J53" s="182"/>
      <c r="K53" s="192"/>
      <c r="L53" s="201">
        <v>4.6100000000000003</v>
      </c>
      <c r="M53" s="192"/>
      <c r="N53" s="258">
        <v>150</v>
      </c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91"/>
      <c r="AG53" s="175"/>
      <c r="AH53" s="161"/>
      <c r="AI53" s="161"/>
      <c r="AJ53" s="161"/>
      <c r="AK53" s="162" t="s">
        <v>820</v>
      </c>
      <c r="AL53" s="161"/>
      <c r="AM53" s="161"/>
      <c r="AN53" s="161"/>
      <c r="AO53" s="161"/>
      <c r="AP53" s="161"/>
    </row>
    <row r="54" spans="1:42" ht="12">
      <c r="A54" s="199"/>
      <c r="B54" s="173"/>
      <c r="C54" s="696" t="s">
        <v>159</v>
      </c>
      <c r="D54" s="696"/>
      <c r="E54" s="696"/>
      <c r="F54" s="198"/>
      <c r="G54" s="198"/>
      <c r="H54" s="198"/>
      <c r="I54" s="198"/>
      <c r="J54" s="188"/>
      <c r="K54" s="198"/>
      <c r="L54" s="219">
        <v>26.9</v>
      </c>
      <c r="M54" s="196"/>
      <c r="N54" s="257">
        <v>877</v>
      </c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91"/>
      <c r="AG54" s="175"/>
      <c r="AH54" s="161"/>
      <c r="AI54" s="161"/>
      <c r="AJ54" s="161"/>
      <c r="AK54" s="161"/>
      <c r="AL54" s="161"/>
      <c r="AM54" s="175" t="s">
        <v>159</v>
      </c>
      <c r="AN54" s="161"/>
      <c r="AO54" s="161"/>
      <c r="AP54" s="161"/>
    </row>
    <row r="55" spans="1:42" ht="1.5" customHeight="1">
      <c r="A55" s="194"/>
      <c r="B55" s="173"/>
      <c r="C55" s="173"/>
      <c r="D55" s="173"/>
      <c r="E55" s="173"/>
      <c r="F55" s="193"/>
      <c r="G55" s="193"/>
      <c r="H55" s="193"/>
      <c r="I55" s="193"/>
      <c r="J55" s="174"/>
      <c r="K55" s="193"/>
      <c r="L55" s="174"/>
      <c r="M55" s="192"/>
      <c r="N55" s="174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91"/>
      <c r="AG55" s="175"/>
      <c r="AH55" s="161"/>
      <c r="AI55" s="161"/>
      <c r="AJ55" s="161"/>
      <c r="AK55" s="161"/>
      <c r="AL55" s="161"/>
      <c r="AM55" s="175"/>
      <c r="AN55" s="161"/>
      <c r="AO55" s="161"/>
      <c r="AP55" s="161"/>
    </row>
    <row r="56" spans="1:42" ht="2.25" customHeight="1"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</row>
    <row r="57" spans="1:42" ht="11.25">
      <c r="A57" s="189"/>
      <c r="B57" s="188"/>
      <c r="C57" s="696" t="s">
        <v>158</v>
      </c>
      <c r="D57" s="696"/>
      <c r="E57" s="696"/>
      <c r="F57" s="696"/>
      <c r="G57" s="696"/>
      <c r="H57" s="696"/>
      <c r="I57" s="696"/>
      <c r="J57" s="696"/>
      <c r="K57" s="696"/>
      <c r="L57" s="187"/>
      <c r="M57" s="186"/>
      <c r="N57" s="185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75" t="s">
        <v>158</v>
      </c>
      <c r="AO57" s="161"/>
      <c r="AP57" s="161"/>
    </row>
    <row r="58" spans="1:42" ht="11.25">
      <c r="A58" s="178"/>
      <c r="B58" s="182"/>
      <c r="C58" s="680" t="s">
        <v>157</v>
      </c>
      <c r="D58" s="680"/>
      <c r="E58" s="680"/>
      <c r="F58" s="680"/>
      <c r="G58" s="680"/>
      <c r="H58" s="680"/>
      <c r="I58" s="680"/>
      <c r="J58" s="680"/>
      <c r="K58" s="680"/>
      <c r="L58" s="181">
        <v>12.81</v>
      </c>
      <c r="M58" s="180"/>
      <c r="N58" s="267">
        <v>418</v>
      </c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75"/>
      <c r="AO58" s="162" t="s">
        <v>157</v>
      </c>
      <c r="AP58" s="161"/>
    </row>
    <row r="59" spans="1:42" ht="11.25">
      <c r="A59" s="178"/>
      <c r="B59" s="182"/>
      <c r="C59" s="680" t="s">
        <v>153</v>
      </c>
      <c r="D59" s="680"/>
      <c r="E59" s="680"/>
      <c r="F59" s="680"/>
      <c r="G59" s="680"/>
      <c r="H59" s="680"/>
      <c r="I59" s="680"/>
      <c r="J59" s="680"/>
      <c r="K59" s="680"/>
      <c r="L59" s="166"/>
      <c r="M59" s="180"/>
      <c r="N59" s="184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75"/>
      <c r="AO59" s="162" t="s">
        <v>153</v>
      </c>
      <c r="AP59" s="161"/>
    </row>
    <row r="60" spans="1:42" ht="11.25">
      <c r="A60" s="178"/>
      <c r="B60" s="182"/>
      <c r="C60" s="680" t="s">
        <v>241</v>
      </c>
      <c r="D60" s="680"/>
      <c r="E60" s="680"/>
      <c r="F60" s="680"/>
      <c r="G60" s="680"/>
      <c r="H60" s="680"/>
      <c r="I60" s="680"/>
      <c r="J60" s="680"/>
      <c r="K60" s="680"/>
      <c r="L60" s="181">
        <v>12.81</v>
      </c>
      <c r="M60" s="180"/>
      <c r="N60" s="267">
        <v>418</v>
      </c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75"/>
      <c r="AO60" s="162" t="s">
        <v>241</v>
      </c>
      <c r="AP60" s="161"/>
    </row>
    <row r="61" spans="1:42" ht="11.25">
      <c r="A61" s="178"/>
      <c r="B61" s="182"/>
      <c r="C61" s="680" t="s">
        <v>819</v>
      </c>
      <c r="D61" s="680"/>
      <c r="E61" s="680"/>
      <c r="F61" s="680"/>
      <c r="G61" s="680"/>
      <c r="H61" s="680"/>
      <c r="I61" s="680"/>
      <c r="J61" s="680"/>
      <c r="K61" s="680"/>
      <c r="L61" s="181">
        <v>26.9</v>
      </c>
      <c r="M61" s="180"/>
      <c r="N61" s="267">
        <v>877</v>
      </c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75"/>
      <c r="AO61" s="162" t="s">
        <v>819</v>
      </c>
      <c r="AP61" s="161"/>
    </row>
    <row r="62" spans="1:42" ht="11.25">
      <c r="A62" s="178"/>
      <c r="B62" s="182"/>
      <c r="C62" s="680" t="s">
        <v>818</v>
      </c>
      <c r="D62" s="680"/>
      <c r="E62" s="680"/>
      <c r="F62" s="680"/>
      <c r="G62" s="680"/>
      <c r="H62" s="680"/>
      <c r="I62" s="680"/>
      <c r="J62" s="680"/>
      <c r="K62" s="680"/>
      <c r="L62" s="181">
        <v>26.9</v>
      </c>
      <c r="M62" s="180"/>
      <c r="N62" s="267">
        <v>877</v>
      </c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75"/>
      <c r="AO62" s="162" t="s">
        <v>818</v>
      </c>
      <c r="AP62" s="161"/>
    </row>
    <row r="63" spans="1:42" ht="11.25">
      <c r="A63" s="178"/>
      <c r="B63" s="182"/>
      <c r="C63" s="680" t="s">
        <v>238</v>
      </c>
      <c r="D63" s="680"/>
      <c r="E63" s="680"/>
      <c r="F63" s="680"/>
      <c r="G63" s="680"/>
      <c r="H63" s="680"/>
      <c r="I63" s="680"/>
      <c r="J63" s="680"/>
      <c r="K63" s="680"/>
      <c r="L63" s="166"/>
      <c r="M63" s="180"/>
      <c r="N63" s="184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75"/>
      <c r="AO63" s="162" t="s">
        <v>238</v>
      </c>
      <c r="AP63" s="161"/>
    </row>
    <row r="64" spans="1:42" ht="11.25">
      <c r="A64" s="178"/>
      <c r="B64" s="182"/>
      <c r="C64" s="680" t="s">
        <v>237</v>
      </c>
      <c r="D64" s="680"/>
      <c r="E64" s="680"/>
      <c r="F64" s="680"/>
      <c r="G64" s="680"/>
      <c r="H64" s="680"/>
      <c r="I64" s="680"/>
      <c r="J64" s="680"/>
      <c r="K64" s="680"/>
      <c r="L64" s="181">
        <v>12.81</v>
      </c>
      <c r="M64" s="180"/>
      <c r="N64" s="267">
        <v>418</v>
      </c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75"/>
      <c r="AO64" s="162" t="s">
        <v>237</v>
      </c>
      <c r="AP64" s="161"/>
    </row>
    <row r="65" spans="1:42" ht="11.25">
      <c r="A65" s="178"/>
      <c r="B65" s="182"/>
      <c r="C65" s="680" t="s">
        <v>233</v>
      </c>
      <c r="D65" s="680"/>
      <c r="E65" s="680"/>
      <c r="F65" s="680"/>
      <c r="G65" s="680"/>
      <c r="H65" s="680"/>
      <c r="I65" s="680"/>
      <c r="J65" s="680"/>
      <c r="K65" s="680"/>
      <c r="L65" s="181">
        <v>9.48</v>
      </c>
      <c r="M65" s="180"/>
      <c r="N65" s="267">
        <v>309</v>
      </c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75"/>
      <c r="AO65" s="162" t="s">
        <v>233</v>
      </c>
      <c r="AP65" s="161"/>
    </row>
    <row r="66" spans="1:42" ht="11.25">
      <c r="A66" s="178"/>
      <c r="B66" s="182"/>
      <c r="C66" s="680" t="s">
        <v>232</v>
      </c>
      <c r="D66" s="680"/>
      <c r="E66" s="680"/>
      <c r="F66" s="680"/>
      <c r="G66" s="680"/>
      <c r="H66" s="680"/>
      <c r="I66" s="680"/>
      <c r="J66" s="680"/>
      <c r="K66" s="680"/>
      <c r="L66" s="181">
        <v>4.6100000000000003</v>
      </c>
      <c r="M66" s="180"/>
      <c r="N66" s="267">
        <v>150</v>
      </c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75"/>
      <c r="AO66" s="162" t="s">
        <v>232</v>
      </c>
      <c r="AP66" s="161"/>
    </row>
    <row r="67" spans="1:42" ht="11.25">
      <c r="A67" s="178"/>
      <c r="B67" s="182"/>
      <c r="C67" s="680" t="s">
        <v>148</v>
      </c>
      <c r="D67" s="680"/>
      <c r="E67" s="680"/>
      <c r="F67" s="680"/>
      <c r="G67" s="680"/>
      <c r="H67" s="680"/>
      <c r="I67" s="680"/>
      <c r="J67" s="680"/>
      <c r="K67" s="680"/>
      <c r="L67" s="181">
        <v>12.81</v>
      </c>
      <c r="M67" s="180"/>
      <c r="N67" s="267">
        <v>418</v>
      </c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75"/>
      <c r="AO67" s="162" t="s">
        <v>148</v>
      </c>
      <c r="AP67" s="161"/>
    </row>
    <row r="68" spans="1:42" ht="11.25">
      <c r="A68" s="178"/>
      <c r="B68" s="182"/>
      <c r="C68" s="680" t="s">
        <v>147</v>
      </c>
      <c r="D68" s="680"/>
      <c r="E68" s="680"/>
      <c r="F68" s="680"/>
      <c r="G68" s="680"/>
      <c r="H68" s="680"/>
      <c r="I68" s="680"/>
      <c r="J68" s="680"/>
      <c r="K68" s="680"/>
      <c r="L68" s="181">
        <v>9.48</v>
      </c>
      <c r="M68" s="180"/>
      <c r="N68" s="267">
        <v>309</v>
      </c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75"/>
      <c r="AO68" s="162" t="s">
        <v>147</v>
      </c>
      <c r="AP68" s="161"/>
    </row>
    <row r="69" spans="1:42" ht="11.25">
      <c r="A69" s="178"/>
      <c r="B69" s="182"/>
      <c r="C69" s="680" t="s">
        <v>146</v>
      </c>
      <c r="D69" s="680"/>
      <c r="E69" s="680"/>
      <c r="F69" s="680"/>
      <c r="G69" s="680"/>
      <c r="H69" s="680"/>
      <c r="I69" s="680"/>
      <c r="J69" s="680"/>
      <c r="K69" s="680"/>
      <c r="L69" s="181">
        <v>4.6100000000000003</v>
      </c>
      <c r="M69" s="180"/>
      <c r="N69" s="267">
        <v>150</v>
      </c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75"/>
      <c r="AO69" s="162" t="s">
        <v>146</v>
      </c>
      <c r="AP69" s="161"/>
    </row>
    <row r="70" spans="1:42" ht="11.25">
      <c r="A70" s="178"/>
      <c r="B70" s="174"/>
      <c r="C70" s="702" t="s">
        <v>145</v>
      </c>
      <c r="D70" s="702"/>
      <c r="E70" s="702"/>
      <c r="F70" s="702"/>
      <c r="G70" s="702"/>
      <c r="H70" s="702"/>
      <c r="I70" s="702"/>
      <c r="J70" s="702"/>
      <c r="K70" s="702"/>
      <c r="L70" s="270">
        <v>26.9</v>
      </c>
      <c r="M70" s="177"/>
      <c r="N70" s="269">
        <v>877</v>
      </c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75"/>
      <c r="AO70" s="161"/>
      <c r="AP70" s="175" t="s">
        <v>145</v>
      </c>
    </row>
    <row r="71" spans="1:42" ht="1.5" customHeight="1">
      <c r="B71" s="174"/>
      <c r="C71" s="173"/>
      <c r="D71" s="173"/>
      <c r="E71" s="173"/>
      <c r="F71" s="173"/>
      <c r="G71" s="173"/>
      <c r="H71" s="173"/>
      <c r="I71" s="173"/>
      <c r="J71" s="173"/>
      <c r="K71" s="173"/>
      <c r="L71" s="172"/>
      <c r="M71" s="171"/>
      <c r="N71" s="170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</row>
    <row r="72" spans="1:42" ht="8.1" customHeight="1">
      <c r="A72" s="169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</row>
    <row r="73" spans="1:42" ht="11.25" customHeight="1">
      <c r="A73" s="165"/>
      <c r="B73" s="166" t="s">
        <v>52</v>
      </c>
      <c r="C73" s="691" t="s">
        <v>144</v>
      </c>
      <c r="D73" s="691"/>
      <c r="E73" s="691"/>
      <c r="F73" s="691"/>
      <c r="G73" s="691"/>
      <c r="H73" s="691"/>
      <c r="I73" s="691"/>
      <c r="J73" s="691"/>
      <c r="K73" s="691"/>
      <c r="L73" s="69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</row>
    <row r="74" spans="1:42" ht="13.7" customHeight="1">
      <c r="A74" s="165"/>
      <c r="B74" s="167"/>
      <c r="C74" s="692" t="s">
        <v>123</v>
      </c>
      <c r="D74" s="692"/>
      <c r="E74" s="692"/>
      <c r="F74" s="692"/>
      <c r="G74" s="692"/>
      <c r="H74" s="692"/>
      <c r="I74" s="692"/>
      <c r="J74" s="692"/>
      <c r="K74" s="692"/>
      <c r="L74" s="692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</row>
    <row r="75" spans="1:42" ht="12.75" customHeight="1">
      <c r="A75" s="165"/>
      <c r="B75" s="166" t="s">
        <v>143</v>
      </c>
      <c r="C75" s="691"/>
      <c r="D75" s="691"/>
      <c r="E75" s="691"/>
      <c r="F75" s="691"/>
      <c r="G75" s="691"/>
      <c r="H75" s="691"/>
      <c r="I75" s="691"/>
      <c r="J75" s="691"/>
      <c r="K75" s="691"/>
      <c r="L75" s="69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</row>
    <row r="77" spans="1:42" ht="11.25">
      <c r="B77" s="164"/>
      <c r="D77" s="164"/>
      <c r="F77" s="164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</row>
    <row r="93" spans="17:42" ht="11.25"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</row>
    <row r="96" spans="17:42" ht="11.25"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</row>
    <row r="159" spans="17:42" ht="11.25"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</row>
  </sheetData>
  <mergeCells count="57">
    <mergeCell ref="A17:N17"/>
    <mergeCell ref="L35:M35"/>
    <mergeCell ref="A18:N18"/>
    <mergeCell ref="D10:N10"/>
    <mergeCell ref="A13:N13"/>
    <mergeCell ref="A16:N16"/>
    <mergeCell ref="A21:N21"/>
    <mergeCell ref="A42:N42"/>
    <mergeCell ref="C41:E41"/>
    <mergeCell ref="N38:N40"/>
    <mergeCell ref="A14:N14"/>
    <mergeCell ref="L33:M33"/>
    <mergeCell ref="B25:F25"/>
    <mergeCell ref="J38:L39"/>
    <mergeCell ref="B38:B40"/>
    <mergeCell ref="F38:F40"/>
    <mergeCell ref="A38:A40"/>
    <mergeCell ref="M38:M40"/>
    <mergeCell ref="G38:I39"/>
    <mergeCell ref="K4:N4"/>
    <mergeCell ref="A4:C4"/>
    <mergeCell ref="A5:D5"/>
    <mergeCell ref="J5:N5"/>
    <mergeCell ref="A6:D6"/>
    <mergeCell ref="J6:N6"/>
    <mergeCell ref="C75:L75"/>
    <mergeCell ref="A22:N22"/>
    <mergeCell ref="C74:L74"/>
    <mergeCell ref="C47:E47"/>
    <mergeCell ref="C48:E48"/>
    <mergeCell ref="C49:E49"/>
    <mergeCell ref="C50:E50"/>
    <mergeCell ref="C51:E51"/>
    <mergeCell ref="C60:K60"/>
    <mergeCell ref="C61:K61"/>
    <mergeCell ref="C67:K67"/>
    <mergeCell ref="C68:K68"/>
    <mergeCell ref="C69:K69"/>
    <mergeCell ref="C38:E40"/>
    <mergeCell ref="L36:M36"/>
    <mergeCell ref="B24:F24"/>
    <mergeCell ref="C73:L73"/>
    <mergeCell ref="C43:E43"/>
    <mergeCell ref="C44:N44"/>
    <mergeCell ref="C45:E45"/>
    <mergeCell ref="C46:E46"/>
    <mergeCell ref="C62:K62"/>
    <mergeCell ref="C63:K63"/>
    <mergeCell ref="C64:K64"/>
    <mergeCell ref="C53:E53"/>
    <mergeCell ref="C54:E54"/>
    <mergeCell ref="C57:K57"/>
    <mergeCell ref="C58:K58"/>
    <mergeCell ref="C59:K59"/>
    <mergeCell ref="C70:K70"/>
    <mergeCell ref="C65:K65"/>
    <mergeCell ref="C66:K66"/>
  </mergeCells>
  <printOptions horizontalCentered="1"/>
  <pageMargins left="0.39370078740157483" right="0.23622047244094491" top="0.78740157480314965" bottom="0.15748031496062992" header="0.11811023622047245" footer="0.11811023622047245"/>
  <pageSetup paperSize="9" fitToHeight="0" orientation="landscape" r:id="rId1"/>
  <headerFooter>
    <oddFooter>&amp;R&amp;8Страница &amp;P</oddFooter>
  </headerFooter>
  <rowBreaks count="1" manualBreakCount="1">
    <brk id="37" max="1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J23"/>
  <sheetViews>
    <sheetView topLeftCell="A10" workbookViewId="0">
      <selection activeCell="A20" sqref="A20:XFD20"/>
    </sheetView>
  </sheetViews>
  <sheetFormatPr defaultRowHeight="15"/>
  <cols>
    <col min="1" max="1" width="3.28515625" customWidth="1"/>
    <col min="2" max="2" width="21.85546875" customWidth="1"/>
    <col min="3" max="3" width="30.42578125" customWidth="1"/>
    <col min="4" max="4" width="5.42578125" customWidth="1"/>
    <col min="5" max="5" width="6.5703125" customWidth="1"/>
    <col min="6" max="6" width="7.42578125" customWidth="1"/>
    <col min="7" max="7" width="23.5703125" customWidth="1"/>
    <col min="8" max="8" width="10.5703125" customWidth="1"/>
    <col min="9" max="9" width="16.28515625" customWidth="1"/>
    <col min="10" max="10" width="12.28515625" customWidth="1"/>
  </cols>
  <sheetData>
    <row r="1" spans="1:10">
      <c r="A1" s="770" t="s">
        <v>98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>
      <c r="A2" s="770" t="s">
        <v>35</v>
      </c>
      <c r="B2" s="770"/>
      <c r="C2" s="770"/>
      <c r="D2" s="770"/>
      <c r="E2" s="770"/>
      <c r="F2" s="770"/>
      <c r="G2" s="770"/>
      <c r="H2" s="770"/>
      <c r="I2" s="770"/>
      <c r="J2" s="770"/>
    </row>
    <row r="3" spans="1:10" ht="30.2" customHeight="1">
      <c r="A3" s="771" t="str">
        <f>Свод!A9</f>
        <v>Межпоселковый газопровод до д. Смоляновка Любинского района Омской области.</v>
      </c>
      <c r="B3" s="771"/>
      <c r="C3" s="771"/>
      <c r="D3" s="771"/>
      <c r="E3" s="771"/>
      <c r="F3" s="771"/>
      <c r="G3" s="771"/>
      <c r="H3" s="771"/>
      <c r="I3" s="771"/>
      <c r="J3" s="771"/>
    </row>
    <row r="4" spans="1:10" ht="15.75" thickBot="1">
      <c r="A4" s="62"/>
      <c r="B4" s="62"/>
      <c r="C4" s="62"/>
      <c r="D4" s="772" t="s">
        <v>135</v>
      </c>
      <c r="E4" s="772"/>
      <c r="F4" s="772"/>
      <c r="G4" s="772"/>
      <c r="H4" s="772"/>
      <c r="I4" s="772"/>
      <c r="J4" s="772"/>
    </row>
    <row r="5" spans="1:10" ht="40.5" thickBot="1">
      <c r="A5" s="61" t="s">
        <v>36</v>
      </c>
      <c r="B5" s="59" t="s">
        <v>37</v>
      </c>
      <c r="C5" s="60" t="s">
        <v>38</v>
      </c>
      <c r="D5" s="59" t="s">
        <v>39</v>
      </c>
      <c r="E5" s="58" t="s">
        <v>40</v>
      </c>
      <c r="F5" s="58" t="s">
        <v>41</v>
      </c>
      <c r="G5" s="57" t="s">
        <v>99</v>
      </c>
      <c r="H5" s="56" t="s">
        <v>42</v>
      </c>
      <c r="I5" s="55" t="s">
        <v>43</v>
      </c>
      <c r="J5" s="55" t="s">
        <v>44</v>
      </c>
    </row>
    <row r="6" spans="1:10" ht="64.5" customHeight="1">
      <c r="A6" s="45">
        <v>1</v>
      </c>
      <c r="B6" s="34" t="s">
        <v>45</v>
      </c>
      <c r="C6" s="45" t="s">
        <v>100</v>
      </c>
      <c r="D6" s="45">
        <v>1</v>
      </c>
      <c r="E6" s="47">
        <f>E19/E18</f>
        <v>1.175</v>
      </c>
      <c r="F6" s="45">
        <v>2</v>
      </c>
      <c r="G6" s="45" t="s">
        <v>101</v>
      </c>
      <c r="H6" s="34">
        <f>165.28+0.94*11.6+0.61*11.6+19.97</f>
        <v>203.23</v>
      </c>
      <c r="I6" s="35" t="s">
        <v>102</v>
      </c>
      <c r="J6" s="37">
        <f>D6*E6*F6*H6</f>
        <v>477.59050000000002</v>
      </c>
    </row>
    <row r="7" spans="1:10" ht="64.5" customHeight="1">
      <c r="A7" s="45">
        <f>A6+1</f>
        <v>2</v>
      </c>
      <c r="B7" s="34" t="s">
        <v>46</v>
      </c>
      <c r="C7" s="45" t="s">
        <v>100</v>
      </c>
      <c r="D7" s="45">
        <v>1</v>
      </c>
      <c r="E7" s="47">
        <f>E19/E18</f>
        <v>1.175</v>
      </c>
      <c r="F7" s="45">
        <v>2</v>
      </c>
      <c r="G7" s="45" t="s">
        <v>101</v>
      </c>
      <c r="H7" s="34">
        <f t="shared" ref="H7" si="0">165.28+0.94*11.6+0.61*11.6+19.97</f>
        <v>203.23</v>
      </c>
      <c r="I7" s="35" t="s">
        <v>102</v>
      </c>
      <c r="J7" s="37">
        <f t="shared" ref="J7:J12" si="1">D7*E7*F7*H7</f>
        <v>477.59050000000002</v>
      </c>
    </row>
    <row r="8" spans="1:10" ht="84.95" customHeight="1">
      <c r="A8" s="45">
        <f>A7+1</f>
        <v>3</v>
      </c>
      <c r="B8" s="53" t="s">
        <v>95</v>
      </c>
      <c r="C8" s="53" t="s">
        <v>103</v>
      </c>
      <c r="D8" s="53">
        <v>1</v>
      </c>
      <c r="E8" s="52">
        <f>E19/E17</f>
        <v>0.95918367346938771</v>
      </c>
      <c r="F8" s="51">
        <v>2</v>
      </c>
      <c r="G8" s="51">
        <v>95.53</v>
      </c>
      <c r="H8" s="66">
        <f>G8</f>
        <v>95.53</v>
      </c>
      <c r="I8" s="36" t="s">
        <v>104</v>
      </c>
      <c r="J8" s="50">
        <f t="shared" si="1"/>
        <v>183.26163265306121</v>
      </c>
    </row>
    <row r="9" spans="1:10" ht="57.75" customHeight="1">
      <c r="A9" s="45">
        <f t="shared" ref="A9:A10" si="2">A8+1</f>
        <v>4</v>
      </c>
      <c r="B9" s="34" t="s">
        <v>122</v>
      </c>
      <c r="C9" s="34" t="s">
        <v>105</v>
      </c>
      <c r="D9" s="34">
        <v>1</v>
      </c>
      <c r="E9" s="47">
        <f>E19/E17</f>
        <v>0.95918367346938771</v>
      </c>
      <c r="F9" s="45">
        <v>2</v>
      </c>
      <c r="G9" s="45" t="s">
        <v>106</v>
      </c>
      <c r="H9" s="37">
        <f>87.49+0.94*13.5+0.61*13.5</f>
        <v>108.41499999999999</v>
      </c>
      <c r="I9" s="35" t="s">
        <v>107</v>
      </c>
      <c r="J9" s="37">
        <f t="shared" si="1"/>
        <v>207.97979591836733</v>
      </c>
    </row>
    <row r="10" spans="1:10" ht="38.85" customHeight="1">
      <c r="A10" s="45">
        <f t="shared" si="2"/>
        <v>5</v>
      </c>
      <c r="B10" s="34" t="s">
        <v>94</v>
      </c>
      <c r="C10" s="34" t="s">
        <v>108</v>
      </c>
      <c r="D10" s="34">
        <v>1</v>
      </c>
      <c r="E10" s="47">
        <f>E19/E17</f>
        <v>0.95918367346938771</v>
      </c>
      <c r="F10" s="34">
        <v>2</v>
      </c>
      <c r="G10" s="34" t="s">
        <v>109</v>
      </c>
      <c r="H10" s="34">
        <f>120+0.94*13.5+0.61*13.5</f>
        <v>140.92500000000001</v>
      </c>
      <c r="I10" s="48" t="s">
        <v>110</v>
      </c>
      <c r="J10" s="37">
        <f t="shared" si="1"/>
        <v>270.34591836734694</v>
      </c>
    </row>
    <row r="11" spans="1:10" ht="45.6" customHeight="1">
      <c r="A11" s="45">
        <f t="shared" ref="A11:A12" si="3">A10+1</f>
        <v>6</v>
      </c>
      <c r="B11" s="34" t="s">
        <v>93</v>
      </c>
      <c r="C11" s="34" t="s">
        <v>111</v>
      </c>
      <c r="D11" s="34">
        <v>1</v>
      </c>
      <c r="E11" s="47">
        <f>E19/E17</f>
        <v>0.95918367346938771</v>
      </c>
      <c r="F11" s="34">
        <v>2</v>
      </c>
      <c r="G11" s="34" t="s">
        <v>112</v>
      </c>
      <c r="H11" s="37">
        <f>138.54+0.94*11.6+0.61*11.6</f>
        <v>156.51999999999998</v>
      </c>
      <c r="I11" s="48" t="s">
        <v>113</v>
      </c>
      <c r="J11" s="37">
        <f t="shared" si="1"/>
        <v>300.26285714285711</v>
      </c>
    </row>
    <row r="12" spans="1:10" ht="42.75" customHeight="1">
      <c r="A12" s="45">
        <f t="shared" si="3"/>
        <v>7</v>
      </c>
      <c r="B12" s="45" t="s">
        <v>114</v>
      </c>
      <c r="C12" s="45" t="s">
        <v>115</v>
      </c>
      <c r="D12" s="45">
        <v>1</v>
      </c>
      <c r="E12" s="47">
        <f>E19/E18</f>
        <v>1.175</v>
      </c>
      <c r="F12" s="45">
        <v>2</v>
      </c>
      <c r="G12" s="49" t="s">
        <v>116</v>
      </c>
      <c r="H12" s="37">
        <f>71.6+0.94*10.06+0.61*10.06</f>
        <v>87.192999999999998</v>
      </c>
      <c r="I12" s="35" t="s">
        <v>117</v>
      </c>
      <c r="J12" s="37">
        <f t="shared" si="1"/>
        <v>204.90355</v>
      </c>
    </row>
    <row r="13" spans="1:10" ht="30.6" customHeight="1">
      <c r="A13" s="45"/>
      <c r="B13" s="34" t="s">
        <v>118</v>
      </c>
      <c r="C13" s="34"/>
      <c r="D13" s="34"/>
      <c r="E13" s="37"/>
      <c r="F13" s="34"/>
      <c r="G13" s="46"/>
      <c r="H13" s="37"/>
      <c r="I13" s="35"/>
      <c r="J13" s="67">
        <f>SUM(J6:J12)</f>
        <v>2121.9347540816325</v>
      </c>
    </row>
    <row r="14" spans="1:10" ht="72.75" customHeight="1">
      <c r="A14" s="45"/>
      <c r="B14" s="34" t="s">
        <v>119</v>
      </c>
      <c r="C14" s="34"/>
      <c r="D14" s="34"/>
      <c r="E14" s="37"/>
      <c r="F14" s="34"/>
      <c r="G14" s="46"/>
      <c r="H14" s="37"/>
      <c r="I14" s="35" t="s">
        <v>139</v>
      </c>
      <c r="J14" s="37">
        <v>12.04</v>
      </c>
    </row>
    <row r="15" spans="1:10" ht="20.45" customHeight="1">
      <c r="A15" s="45"/>
      <c r="B15" s="34" t="s">
        <v>47</v>
      </c>
      <c r="C15" s="34"/>
      <c r="D15" s="34"/>
      <c r="E15" s="34"/>
      <c r="F15" s="34"/>
      <c r="G15" s="34"/>
      <c r="H15" s="34"/>
      <c r="I15" s="34"/>
      <c r="J15" s="44">
        <f>J13*J14</f>
        <v>25548.094439142853</v>
      </c>
    </row>
    <row r="16" spans="1:10">
      <c r="A16" s="43"/>
      <c r="B16" s="43"/>
      <c r="C16" s="43"/>
      <c r="D16" s="43"/>
      <c r="E16" s="43"/>
      <c r="F16" s="43"/>
      <c r="G16" s="43"/>
      <c r="H16" s="43"/>
      <c r="I16" s="43"/>
      <c r="J16" s="42"/>
    </row>
    <row r="17" spans="1:10">
      <c r="A17" s="769" t="s">
        <v>48</v>
      </c>
      <c r="B17" s="769"/>
      <c r="C17" s="769"/>
      <c r="D17" s="40"/>
      <c r="E17" s="41">
        <v>49</v>
      </c>
      <c r="F17" s="41" t="s">
        <v>49</v>
      </c>
      <c r="G17" s="41"/>
      <c r="H17" s="41"/>
      <c r="I17" s="41"/>
      <c r="J17" s="41"/>
    </row>
    <row r="18" spans="1:10">
      <c r="A18" s="769" t="s">
        <v>50</v>
      </c>
      <c r="B18" s="769"/>
      <c r="C18" s="769"/>
      <c r="D18" s="40"/>
      <c r="E18" s="41">
        <v>40</v>
      </c>
      <c r="F18" s="41" t="s">
        <v>49</v>
      </c>
      <c r="G18" s="41"/>
      <c r="H18" s="41"/>
      <c r="I18" s="41"/>
      <c r="J18" s="41"/>
    </row>
    <row r="19" spans="1:10">
      <c r="A19" s="769" t="s">
        <v>51</v>
      </c>
      <c r="B19" s="769"/>
      <c r="C19" s="769"/>
      <c r="D19" s="769"/>
      <c r="E19" s="41">
        <f>77-30</f>
        <v>47</v>
      </c>
      <c r="F19" s="65" t="s">
        <v>6</v>
      </c>
      <c r="G19" s="65"/>
      <c r="H19" s="65"/>
      <c r="I19" s="65"/>
      <c r="J19" s="65"/>
    </row>
    <row r="20" spans="1:10">
      <c r="A20" s="160"/>
      <c r="B20" s="160"/>
      <c r="C20" s="160"/>
      <c r="D20" s="160"/>
      <c r="E20" s="41"/>
      <c r="F20" s="160"/>
      <c r="G20" s="160"/>
      <c r="H20" s="160"/>
      <c r="I20" s="160"/>
      <c r="J20" s="160"/>
    </row>
    <row r="23" spans="1:10">
      <c r="B23" t="s">
        <v>120</v>
      </c>
      <c r="E23" s="768" t="s">
        <v>836</v>
      </c>
      <c r="F23" s="768"/>
    </row>
  </sheetData>
  <mergeCells count="8">
    <mergeCell ref="E23:F23"/>
    <mergeCell ref="A19:D19"/>
    <mergeCell ref="A1:J1"/>
    <mergeCell ref="A2:J2"/>
    <mergeCell ref="A3:J3"/>
    <mergeCell ref="D4:J4"/>
    <mergeCell ref="A17:C17"/>
    <mergeCell ref="A18:C18"/>
  </mergeCells>
  <printOptions horizontalCentered="1"/>
  <pageMargins left="0.39370078740157483" right="0.23622047244094491" top="0.78740157480314965" bottom="0.19685039370078741" header="0.11811023622047245" footer="0.11811023622047245"/>
  <pageSetup paperSize="9" fitToHeight="0" orientation="landscape" r:id="rId1"/>
  <headerFooter>
    <oddFooter>&amp;R&amp;8Страница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E13"/>
  <sheetViews>
    <sheetView workbookViewId="0">
      <selection activeCell="E9" sqref="E9"/>
    </sheetView>
  </sheetViews>
  <sheetFormatPr defaultRowHeight="15"/>
  <cols>
    <col min="1" max="1" width="5.42578125" customWidth="1"/>
    <col min="2" max="2" width="16.85546875" customWidth="1"/>
    <col min="3" max="3" width="35.42578125" customWidth="1"/>
    <col min="4" max="4" width="18.42578125" customWidth="1"/>
    <col min="5" max="5" width="13.7109375" customWidth="1"/>
  </cols>
  <sheetData>
    <row r="1" spans="1:5">
      <c r="A1" s="770" t="s">
        <v>53</v>
      </c>
      <c r="B1" s="770"/>
      <c r="C1" s="770"/>
      <c r="D1" s="770"/>
      <c r="E1" s="770"/>
    </row>
    <row r="2" spans="1:5">
      <c r="A2" s="770" t="s">
        <v>54</v>
      </c>
      <c r="B2" s="770"/>
      <c r="C2" s="770"/>
      <c r="D2" s="770"/>
      <c r="E2" s="770"/>
    </row>
    <row r="3" spans="1:5" ht="33.75" customHeight="1">
      <c r="A3" s="771" t="str">
        <f>Свод!A9</f>
        <v>Межпоселковый газопровод до д. Смоляновка Любинского района Омской области.</v>
      </c>
      <c r="B3" s="771"/>
      <c r="C3" s="771"/>
      <c r="D3" s="771"/>
      <c r="E3" s="771"/>
    </row>
    <row r="4" spans="1:5" ht="25.9" customHeight="1" thickBot="1">
      <c r="A4" s="68"/>
      <c r="B4" s="68"/>
      <c r="C4" s="773" t="s">
        <v>136</v>
      </c>
      <c r="D4" s="773"/>
      <c r="E4" s="773"/>
    </row>
    <row r="5" spans="1:5" ht="29.25" thickBot="1">
      <c r="A5" s="69" t="s">
        <v>36</v>
      </c>
      <c r="B5" s="59" t="s">
        <v>55</v>
      </c>
      <c r="C5" s="59" t="s">
        <v>56</v>
      </c>
      <c r="D5" s="70" t="s">
        <v>57</v>
      </c>
      <c r="E5" s="55" t="s">
        <v>58</v>
      </c>
    </row>
    <row r="6" spans="1:5" ht="108" customHeight="1">
      <c r="A6" s="71">
        <v>1</v>
      </c>
      <c r="B6" s="71" t="s">
        <v>59</v>
      </c>
      <c r="C6" s="105" t="s">
        <v>925</v>
      </c>
      <c r="D6" s="157" t="s">
        <v>926</v>
      </c>
      <c r="E6" s="158">
        <f>8*46*100</f>
        <v>36800</v>
      </c>
    </row>
    <row r="7" spans="1:5" ht="56.25" customHeight="1">
      <c r="A7" s="72">
        <f>A6+1</f>
        <v>2</v>
      </c>
      <c r="B7" s="72" t="s">
        <v>60</v>
      </c>
      <c r="C7" s="141" t="s">
        <v>924</v>
      </c>
      <c r="D7" s="104" t="s">
        <v>927</v>
      </c>
      <c r="E7" s="104">
        <f>8*467*12</f>
        <v>44832</v>
      </c>
    </row>
    <row r="8" spans="1:5" ht="210.75" customHeight="1">
      <c r="A8" s="29">
        <f>A7+1</f>
        <v>3</v>
      </c>
      <c r="B8" s="29" t="s">
        <v>61</v>
      </c>
      <c r="C8" s="30" t="s">
        <v>928</v>
      </c>
      <c r="D8" s="31" t="s">
        <v>929</v>
      </c>
      <c r="E8" s="32">
        <f>(15/25+59/49+0.5)*16*1049.77</f>
        <v>38700.092408163262</v>
      </c>
    </row>
    <row r="9" spans="1:5">
      <c r="A9" s="73"/>
      <c r="B9" s="29" t="s">
        <v>62</v>
      </c>
      <c r="C9" s="73"/>
      <c r="D9" s="73"/>
      <c r="E9" s="74">
        <f>SUM(E6:E8)</f>
        <v>120332.09240816327</v>
      </c>
    </row>
    <row r="10" spans="1:5">
      <c r="A10" s="33"/>
      <c r="B10" s="33"/>
      <c r="C10" s="33"/>
      <c r="D10" s="33"/>
      <c r="E10" s="40"/>
    </row>
    <row r="11" spans="1:5">
      <c r="A11" s="33"/>
      <c r="B11" s="33"/>
      <c r="C11" s="33"/>
      <c r="D11" s="33"/>
      <c r="E11" s="40"/>
    </row>
    <row r="12" spans="1:5">
      <c r="A12" s="33"/>
      <c r="B12" s="33"/>
      <c r="C12" s="33"/>
      <c r="D12" s="33"/>
      <c r="E12" s="40"/>
    </row>
    <row r="13" spans="1:5">
      <c r="A13" s="75"/>
      <c r="B13" s="76" t="s">
        <v>52</v>
      </c>
      <c r="C13" s="77"/>
      <c r="D13" s="109" t="s">
        <v>836</v>
      </c>
      <c r="E13" s="75"/>
    </row>
  </sheetData>
  <mergeCells count="4">
    <mergeCell ref="A1:E1"/>
    <mergeCell ref="A2:E2"/>
    <mergeCell ref="A3:E3"/>
    <mergeCell ref="C4:E4"/>
  </mergeCells>
  <printOptions horizontalCentered="1"/>
  <pageMargins left="0.39370078740157483" right="0.23622047244094491" top="0.78740157480314965" bottom="0.19685039370078741" header="0.11811023622047245" footer="0.11811023622047245"/>
  <pageSetup paperSize="9" fitToHeight="0" orientation="portrait" r:id="rId1"/>
  <headerFoot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251"/>
  <sheetViews>
    <sheetView workbookViewId="0">
      <selection activeCell="A20" sqref="A20:XFD20"/>
    </sheetView>
  </sheetViews>
  <sheetFormatPr defaultColWidth="9.140625" defaultRowHeight="12.75"/>
  <cols>
    <col min="1" max="1" width="3.42578125" style="33" customWidth="1"/>
    <col min="2" max="2" width="27.140625" style="33" customWidth="1"/>
    <col min="3" max="4" width="20.85546875" style="33" customWidth="1"/>
    <col min="5" max="5" width="17" style="33" customWidth="1"/>
    <col min="6" max="16384" width="9.140625" style="33"/>
  </cols>
  <sheetData>
    <row r="1" spans="1:5" s="63" customFormat="1" ht="15">
      <c r="A1" s="673" t="s">
        <v>66</v>
      </c>
      <c r="B1" s="673"/>
      <c r="C1" s="673"/>
      <c r="D1" s="673"/>
      <c r="E1" s="673"/>
    </row>
    <row r="2" spans="1:5" s="63" customFormat="1" ht="13.7" customHeight="1">
      <c r="A2" s="78"/>
      <c r="B2" s="78"/>
      <c r="C2" s="78"/>
      <c r="D2" s="78"/>
      <c r="E2" s="78"/>
    </row>
    <row r="3" spans="1:5" s="54" customFormat="1" ht="15" customHeight="1">
      <c r="A3" s="79"/>
      <c r="B3" s="79"/>
      <c r="C3" s="674" t="s">
        <v>67</v>
      </c>
      <c r="D3" s="674"/>
      <c r="E3" s="674"/>
    </row>
    <row r="4" spans="1:5" s="54" customFormat="1" ht="43.5" customHeight="1">
      <c r="A4" s="80"/>
      <c r="B4" s="81" t="s">
        <v>68</v>
      </c>
      <c r="C4" s="675" t="str">
        <f>Свод!A9</f>
        <v>Межпоселковый газопровод до д. Смоляновка Любинского района Омской области.</v>
      </c>
      <c r="D4" s="675"/>
      <c r="E4" s="675"/>
    </row>
    <row r="5" spans="1:5" s="54" customFormat="1" ht="24" customHeight="1">
      <c r="A5" s="80"/>
      <c r="B5" s="81" t="s">
        <v>69</v>
      </c>
      <c r="C5" s="676"/>
      <c r="D5" s="676"/>
      <c r="E5" s="676"/>
    </row>
    <row r="6" spans="1:5" ht="83.25" customHeight="1" thickBot="1">
      <c r="A6" s="68"/>
      <c r="B6" s="68"/>
      <c r="C6" s="68"/>
      <c r="D6" s="677" t="s">
        <v>70</v>
      </c>
      <c r="E6" s="678"/>
    </row>
    <row r="7" spans="1:5" s="54" customFormat="1" ht="54" customHeight="1">
      <c r="A7" s="82" t="s">
        <v>36</v>
      </c>
      <c r="B7" s="83" t="s">
        <v>71</v>
      </c>
      <c r="C7" s="83" t="s">
        <v>72</v>
      </c>
      <c r="D7" s="83" t="s">
        <v>73</v>
      </c>
      <c r="E7" s="84" t="s">
        <v>74</v>
      </c>
    </row>
    <row r="8" spans="1:5" ht="39.6" customHeight="1">
      <c r="A8" s="671">
        <v>1</v>
      </c>
      <c r="B8" s="85" t="s">
        <v>75</v>
      </c>
      <c r="C8" s="29" t="s">
        <v>76</v>
      </c>
      <c r="D8" s="86" t="s">
        <v>834</v>
      </c>
      <c r="E8" s="87">
        <f>904*1.08*B9</f>
        <v>6708.5876159999998</v>
      </c>
    </row>
    <row r="9" spans="1:5" ht="31.7" customHeight="1">
      <c r="A9" s="672"/>
      <c r="B9" s="88">
        <v>6.8712999999999997</v>
      </c>
      <c r="C9" s="29" t="s">
        <v>77</v>
      </c>
      <c r="D9" s="72" t="s">
        <v>835</v>
      </c>
      <c r="E9" s="89">
        <f>940*1.08*B9</f>
        <v>6975.7437600000003</v>
      </c>
    </row>
    <row r="10" spans="1:5" ht="15.75" customHeight="1">
      <c r="A10" s="90"/>
      <c r="B10" s="91" t="s">
        <v>78</v>
      </c>
      <c r="C10" s="90"/>
      <c r="D10" s="90"/>
      <c r="E10" s="92">
        <f>SUM(E8:E9)</f>
        <v>13684.331376</v>
      </c>
    </row>
    <row r="11" spans="1:5" ht="25.15" customHeight="1">
      <c r="A11" s="71">
        <f>A8+1</f>
        <v>2</v>
      </c>
      <c r="B11" s="93" t="s">
        <v>79</v>
      </c>
      <c r="C11" s="71" t="s">
        <v>80</v>
      </c>
      <c r="D11" s="71" t="s">
        <v>81</v>
      </c>
      <c r="E11" s="89">
        <f>0.3*E10</f>
        <v>4105.2994128</v>
      </c>
    </row>
    <row r="12" spans="1:5" ht="22.15" customHeight="1">
      <c r="A12" s="94"/>
      <c r="B12" s="95" t="s">
        <v>62</v>
      </c>
      <c r="C12" s="71"/>
      <c r="D12" s="71"/>
      <c r="E12" s="89">
        <f>E10+E11</f>
        <v>17789.630788800001</v>
      </c>
    </row>
    <row r="13" spans="1:5" s="99" customFormat="1" ht="15" customHeight="1">
      <c r="A13" s="86">
        <f>A11+1</f>
        <v>3</v>
      </c>
      <c r="B13" s="96" t="s">
        <v>82</v>
      </c>
      <c r="C13" s="71" t="s">
        <v>88</v>
      </c>
      <c r="D13" s="97">
        <v>0.1125</v>
      </c>
      <c r="E13" s="98">
        <f>E12*D13</f>
        <v>2001.3334637400001</v>
      </c>
    </row>
    <row r="14" spans="1:5" ht="22.15" customHeight="1">
      <c r="A14" s="94"/>
      <c r="B14" s="95" t="s">
        <v>62</v>
      </c>
      <c r="C14" s="71"/>
      <c r="D14" s="100"/>
      <c r="E14" s="89">
        <f>E12+E13</f>
        <v>19790.964252540001</v>
      </c>
    </row>
    <row r="15" spans="1:5" s="99" customFormat="1" ht="28.15" customHeight="1">
      <c r="A15" s="86">
        <f>A13+1</f>
        <v>4</v>
      </c>
      <c r="B15" s="96" t="s">
        <v>83</v>
      </c>
      <c r="C15" s="101" t="s">
        <v>141</v>
      </c>
      <c r="D15" s="102">
        <v>0.14000000000000001</v>
      </c>
      <c r="E15" s="98">
        <f>E14*D15</f>
        <v>2770.7349953556004</v>
      </c>
    </row>
    <row r="16" spans="1:5" ht="28.9" customHeight="1">
      <c r="A16" s="94">
        <f>A15+1</f>
        <v>5</v>
      </c>
      <c r="B16" s="93" t="s">
        <v>84</v>
      </c>
      <c r="C16" s="71" t="s">
        <v>85</v>
      </c>
      <c r="D16" s="103">
        <v>0.06</v>
      </c>
      <c r="E16" s="89">
        <f>E14*0.06</f>
        <v>1187.4578551524</v>
      </c>
    </row>
    <row r="17" spans="1:5" ht="22.15" customHeight="1">
      <c r="A17" s="94"/>
      <c r="B17" s="95" t="s">
        <v>86</v>
      </c>
      <c r="C17" s="71"/>
      <c r="D17" s="71"/>
      <c r="E17" s="89">
        <f>SUM(E14:E16)</f>
        <v>23749.157103048001</v>
      </c>
    </row>
    <row r="18" spans="1:5" ht="28.9" customHeight="1">
      <c r="A18" s="29"/>
      <c r="B18" s="95" t="s">
        <v>121</v>
      </c>
      <c r="C18" s="71"/>
      <c r="D18" s="71">
        <v>1.266</v>
      </c>
      <c r="E18" s="89">
        <f>E17/1.266</f>
        <v>18759.207822312797</v>
      </c>
    </row>
    <row r="19" spans="1:5" ht="25.5">
      <c r="A19" s="29"/>
      <c r="B19" s="93" t="s">
        <v>137</v>
      </c>
      <c r="C19" s="71"/>
      <c r="D19" s="104" t="s">
        <v>138</v>
      </c>
      <c r="E19" s="89">
        <f>E17*4.96</f>
        <v>117795.81923111809</v>
      </c>
    </row>
    <row r="20" spans="1:5" ht="15">
      <c r="A20" s="29"/>
      <c r="B20" s="93"/>
      <c r="C20" s="159"/>
      <c r="D20" s="104"/>
      <c r="E20" s="89"/>
    </row>
    <row r="21" spans="1:5">
      <c r="A21" s="29"/>
      <c r="B21" s="93" t="s">
        <v>87</v>
      </c>
      <c r="C21" s="71"/>
      <c r="D21" s="71">
        <v>1.2</v>
      </c>
      <c r="E21" s="89">
        <f>E19*D21</f>
        <v>141354.98307734169</v>
      </c>
    </row>
    <row r="24" spans="1:5" s="75" customFormat="1" ht="15">
      <c r="B24" s="76" t="s">
        <v>52</v>
      </c>
      <c r="C24" s="76"/>
      <c r="D24" s="76"/>
      <c r="E24" s="113" t="s">
        <v>836</v>
      </c>
    </row>
    <row r="27" spans="1:5" ht="33" customHeight="1"/>
    <row r="28" spans="1:5" ht="30.2" customHeight="1"/>
    <row r="29" spans="1:5" ht="30.2" customHeight="1"/>
    <row r="245" ht="13.7" customHeight="1"/>
    <row r="251" ht="26.45" customHeight="1"/>
  </sheetData>
  <mergeCells count="6">
    <mergeCell ref="A8:A9"/>
    <mergeCell ref="A1:E1"/>
    <mergeCell ref="C3:E3"/>
    <mergeCell ref="C4:E4"/>
    <mergeCell ref="C5:E5"/>
    <mergeCell ref="D6:E6"/>
  </mergeCells>
  <printOptions horizontalCentered="1"/>
  <pageMargins left="0.39370078740157483" right="0.23622047244094491" top="0.78740157480314965" bottom="0.19685039370078741" header="0.11811023622047245" footer="0.11811023622047245"/>
  <pageSetup paperSize="9" fitToHeight="0" orientation="portrait" r:id="rId1"/>
  <headerFooter>
    <oddFooter>&amp;R&amp;8Страница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82"/>
  <sheetViews>
    <sheetView topLeftCell="A64" workbookViewId="0">
      <selection activeCell="A20" sqref="A20:XFD20"/>
    </sheetView>
  </sheetViews>
  <sheetFormatPr defaultColWidth="9.140625" defaultRowHeight="10.5" customHeight="1"/>
  <cols>
    <col min="1" max="1" width="9.140625" style="161"/>
    <col min="2" max="2" width="20.140625" style="161" customWidth="1"/>
    <col min="3" max="4" width="10.42578125" style="161" customWidth="1"/>
    <col min="5" max="5" width="13.28515625" style="161" customWidth="1"/>
    <col min="6" max="6" width="8.5703125" style="161" customWidth="1"/>
    <col min="7" max="7" width="7.85546875" style="161" customWidth="1"/>
    <col min="8" max="8" width="8.42578125" style="161" customWidth="1"/>
    <col min="9" max="9" width="8.7109375" style="161" customWidth="1"/>
    <col min="10" max="10" width="8.140625" style="161" customWidth="1"/>
    <col min="11" max="11" width="8.5703125" style="161" customWidth="1"/>
    <col min="12" max="12" width="10" style="161" customWidth="1"/>
    <col min="13" max="13" width="7.42578125" style="161" customWidth="1"/>
    <col min="14" max="14" width="9.7109375" style="161" customWidth="1"/>
    <col min="15" max="16" width="0" style="161" hidden="1" customWidth="1"/>
    <col min="17" max="25" width="9.140625" style="163"/>
    <col min="26" max="26" width="50.140625" style="162" hidden="1" customWidth="1"/>
    <col min="27" max="27" width="43.85546875" style="162" hidden="1" customWidth="1"/>
    <col min="28" max="28" width="101.140625" style="162" hidden="1" customWidth="1"/>
    <col min="29" max="32" width="140.85546875" style="162" hidden="1" customWidth="1"/>
    <col min="33" max="33" width="34.140625" style="162" hidden="1" customWidth="1"/>
    <col min="34" max="34" width="111.5703125" style="162" hidden="1" customWidth="1"/>
    <col min="35" max="38" width="34.140625" style="162" hidden="1" customWidth="1"/>
    <col min="39" max="41" width="84.42578125" style="162" hidden="1" customWidth="1"/>
    <col min="42" max="16384" width="9.140625" style="161"/>
  </cols>
  <sheetData>
    <row r="1" spans="1:30" s="161" customFormat="1" ht="11.25" customHeight="1">
      <c r="A1" s="165"/>
      <c r="N1" s="167" t="s">
        <v>230</v>
      </c>
    </row>
    <row r="2" spans="1:30" s="161" customFormat="1" ht="11.25" customHeight="1">
      <c r="N2" s="167" t="s">
        <v>229</v>
      </c>
    </row>
    <row r="3" spans="1:30" s="161" customFormat="1" ht="8.4499999999999993" customHeight="1">
      <c r="N3" s="167"/>
    </row>
    <row r="4" spans="1:30" s="161" customFormat="1" ht="14.25" customHeight="1">
      <c r="A4" s="699" t="s">
        <v>228</v>
      </c>
      <c r="B4" s="699"/>
      <c r="C4" s="699"/>
      <c r="D4" s="255"/>
      <c r="K4" s="699" t="s">
        <v>227</v>
      </c>
      <c r="L4" s="699"/>
      <c r="M4" s="699"/>
      <c r="N4" s="699"/>
    </row>
    <row r="5" spans="1:30" s="161" customFormat="1" ht="12.2" customHeight="1">
      <c r="A5" s="700"/>
      <c r="B5" s="700"/>
      <c r="C5" s="700"/>
      <c r="D5" s="700"/>
      <c r="E5" s="162"/>
      <c r="J5" s="701"/>
      <c r="K5" s="701"/>
      <c r="L5" s="701"/>
      <c r="M5" s="701"/>
      <c r="N5" s="701"/>
    </row>
    <row r="6" spans="1:30" s="161" customFormat="1" ht="11.25">
      <c r="A6" s="680"/>
      <c r="B6" s="680"/>
      <c r="C6" s="680"/>
      <c r="D6" s="680"/>
      <c r="J6" s="680"/>
      <c r="K6" s="680"/>
      <c r="L6" s="680"/>
      <c r="M6" s="680"/>
      <c r="N6" s="680"/>
      <c r="Z6" s="162" t="s">
        <v>219</v>
      </c>
      <c r="AA6" s="162" t="s">
        <v>219</v>
      </c>
    </row>
    <row r="7" spans="1:30" s="161" customFormat="1" ht="17.45" customHeight="1">
      <c r="A7" s="254"/>
      <c r="B7" s="253"/>
      <c r="C7" s="162"/>
      <c r="D7" s="162"/>
      <c r="J7" s="239"/>
      <c r="K7" s="239"/>
      <c r="L7" s="239"/>
      <c r="M7" s="239"/>
      <c r="N7" s="253"/>
    </row>
    <row r="8" spans="1:30" s="161" customFormat="1" ht="16.5" customHeight="1">
      <c r="A8" s="165" t="s">
        <v>226</v>
      </c>
      <c r="B8" s="190"/>
      <c r="C8" s="190"/>
      <c r="D8" s="190"/>
      <c r="L8" s="190"/>
      <c r="M8" s="190"/>
      <c r="N8" s="167" t="s">
        <v>226</v>
      </c>
    </row>
    <row r="9" spans="1:30" s="161" customFormat="1" ht="15.75" customHeight="1">
      <c r="F9" s="252"/>
    </row>
    <row r="10" spans="1:30" s="161" customFormat="1" ht="56.25">
      <c r="A10" s="251" t="s">
        <v>225</v>
      </c>
      <c r="B10" s="190"/>
      <c r="D10" s="680" t="s">
        <v>224</v>
      </c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AB10" s="162" t="s">
        <v>224</v>
      </c>
    </row>
    <row r="11" spans="1:30" s="161" customFormat="1" ht="15" customHeight="1">
      <c r="A11" s="249" t="s">
        <v>223</v>
      </c>
      <c r="D11" s="239" t="s">
        <v>222</v>
      </c>
      <c r="E11" s="239"/>
      <c r="F11" s="250"/>
      <c r="G11" s="250"/>
      <c r="H11" s="250"/>
      <c r="I11" s="250"/>
      <c r="J11" s="250"/>
      <c r="K11" s="250"/>
      <c r="L11" s="250"/>
      <c r="M11" s="250"/>
      <c r="N11" s="250"/>
    </row>
    <row r="12" spans="1:30" s="161" customFormat="1" ht="8.4499999999999993" customHeight="1">
      <c r="A12" s="249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30" s="161" customFormat="1" ht="11.25">
      <c r="A13" s="682" t="s">
        <v>221</v>
      </c>
      <c r="B13" s="682"/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AC13" s="162" t="s">
        <v>221</v>
      </c>
    </row>
    <row r="14" spans="1:30" s="161" customFormat="1" ht="11.25" customHeight="1">
      <c r="A14" s="690" t="s">
        <v>220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</row>
    <row r="15" spans="1:30" s="161" customFormat="1" ht="8.4499999999999993" customHeight="1">
      <c r="A15" s="248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</row>
    <row r="16" spans="1:30" s="161" customFormat="1" ht="11.25">
      <c r="A16" s="682"/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AD16" s="162" t="s">
        <v>219</v>
      </c>
    </row>
    <row r="17" spans="1:41" ht="11.25" customHeight="1">
      <c r="A17" s="690" t="s">
        <v>218</v>
      </c>
      <c r="B17" s="690"/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</row>
    <row r="18" spans="1:41" ht="24" customHeight="1">
      <c r="A18" s="695" t="s">
        <v>217</v>
      </c>
      <c r="B18" s="695"/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</row>
    <row r="19" spans="1:41" ht="8.4499999999999993" customHeight="1">
      <c r="A19" s="245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</row>
    <row r="20" spans="1:41" ht="8.4499999999999993" customHeight="1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</row>
    <row r="21" spans="1:41" ht="11.25">
      <c r="A21" s="683" t="s">
        <v>132</v>
      </c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2" t="s">
        <v>132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</row>
    <row r="22" spans="1:41" ht="13.7" customHeight="1">
      <c r="A22" s="690" t="s">
        <v>216</v>
      </c>
      <c r="B22" s="690"/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</row>
    <row r="23" spans="1:41" ht="15" customHeight="1">
      <c r="A23" s="165" t="s">
        <v>215</v>
      </c>
      <c r="B23" s="243" t="s">
        <v>214</v>
      </c>
      <c r="C23" s="161" t="s">
        <v>213</v>
      </c>
      <c r="F23" s="162"/>
      <c r="G23" s="162"/>
      <c r="H23" s="162"/>
      <c r="I23" s="162"/>
      <c r="J23" s="162"/>
      <c r="K23" s="162"/>
      <c r="L23" s="162"/>
      <c r="M23" s="162"/>
      <c r="N23" s="162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</row>
    <row r="24" spans="1:41" ht="18" customHeight="1">
      <c r="A24" s="165" t="s">
        <v>212</v>
      </c>
      <c r="B24" s="683" t="s">
        <v>211</v>
      </c>
      <c r="C24" s="683"/>
      <c r="D24" s="683"/>
      <c r="E24" s="683"/>
      <c r="F24" s="683"/>
      <c r="G24" s="162"/>
      <c r="H24" s="162"/>
      <c r="I24" s="162"/>
      <c r="J24" s="162"/>
      <c r="K24" s="162"/>
      <c r="L24" s="162"/>
      <c r="M24" s="162"/>
      <c r="N24" s="162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</row>
    <row r="25" spans="1:41" ht="11.25" customHeight="1">
      <c r="B25" s="693" t="s">
        <v>210</v>
      </c>
      <c r="C25" s="693"/>
      <c r="D25" s="693"/>
      <c r="E25" s="693"/>
      <c r="F25" s="693"/>
      <c r="G25" s="240"/>
      <c r="H25" s="240"/>
      <c r="I25" s="240"/>
      <c r="J25" s="240"/>
      <c r="K25" s="240"/>
      <c r="L25" s="240"/>
      <c r="M25" s="242"/>
      <c r="N25" s="24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</row>
    <row r="26" spans="1:41" ht="9.75" customHeight="1">
      <c r="D26" s="241"/>
      <c r="E26" s="241"/>
      <c r="F26" s="241"/>
      <c r="G26" s="241"/>
      <c r="H26" s="241"/>
      <c r="I26" s="241"/>
      <c r="J26" s="241"/>
      <c r="K26" s="241"/>
      <c r="L26" s="241"/>
      <c r="M26" s="240"/>
      <c r="N26" s="24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</row>
    <row r="27" spans="1:41" ht="11.25" customHeight="1">
      <c r="A27" s="237" t="s">
        <v>209</v>
      </c>
      <c r="D27" s="239"/>
      <c r="F27" s="238"/>
      <c r="G27" s="238"/>
      <c r="H27" s="238"/>
      <c r="I27" s="238"/>
      <c r="J27" s="238"/>
      <c r="K27" s="238"/>
      <c r="L27" s="238"/>
      <c r="M27" s="238"/>
      <c r="N27" s="238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</row>
    <row r="28" spans="1:41" ht="9.75" customHeight="1"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</row>
    <row r="29" spans="1:41" ht="9.75" customHeight="1"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</row>
    <row r="30" spans="1:41" ht="12.75" customHeight="1">
      <c r="A30" s="237" t="s">
        <v>208</v>
      </c>
      <c r="C30" s="231">
        <v>78.849999999999994</v>
      </c>
      <c r="D30" s="230" t="s">
        <v>205</v>
      </c>
      <c r="E30" s="229" t="s">
        <v>196</v>
      </c>
      <c r="L30" s="236"/>
      <c r="M30" s="236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</row>
    <row r="31" spans="1:41" ht="12.75" customHeight="1">
      <c r="B31" s="161" t="s">
        <v>207</v>
      </c>
      <c r="C31" s="235"/>
      <c r="D31" s="234"/>
      <c r="E31" s="229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</row>
    <row r="32" spans="1:41" ht="12.75" customHeight="1">
      <c r="B32" s="161" t="s">
        <v>206</v>
      </c>
      <c r="C32" s="231">
        <v>78.849999999999994</v>
      </c>
      <c r="D32" s="230" t="s">
        <v>205</v>
      </c>
      <c r="E32" s="229" t="s">
        <v>196</v>
      </c>
      <c r="G32" s="161" t="s">
        <v>204</v>
      </c>
      <c r="L32" s="231">
        <v>0</v>
      </c>
      <c r="M32" s="230" t="s">
        <v>197</v>
      </c>
      <c r="N32" s="229" t="s">
        <v>196</v>
      </c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</row>
    <row r="33" spans="1:41" ht="12.75" customHeight="1">
      <c r="B33" s="161" t="s">
        <v>203</v>
      </c>
      <c r="C33" s="231">
        <v>0</v>
      </c>
      <c r="D33" s="233" t="s">
        <v>197</v>
      </c>
      <c r="E33" s="229" t="s">
        <v>196</v>
      </c>
      <c r="G33" s="161" t="s">
        <v>202</v>
      </c>
      <c r="L33" s="679"/>
      <c r="M33" s="679"/>
      <c r="N33" s="229" t="s">
        <v>199</v>
      </c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</row>
    <row r="34" spans="1:41" ht="12.75" customHeight="1">
      <c r="C34" s="231"/>
      <c r="D34" s="233"/>
      <c r="E34" s="229"/>
      <c r="L34" s="232"/>
      <c r="M34" s="232"/>
      <c r="N34" s="229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</row>
    <row r="35" spans="1:41" ht="12.75" customHeight="1">
      <c r="B35" s="161" t="s">
        <v>201</v>
      </c>
      <c r="C35" s="231">
        <v>0</v>
      </c>
      <c r="D35" s="233" t="s">
        <v>197</v>
      </c>
      <c r="E35" s="229" t="s">
        <v>196</v>
      </c>
      <c r="G35" s="161" t="s">
        <v>200</v>
      </c>
      <c r="L35" s="679">
        <v>69.33</v>
      </c>
      <c r="M35" s="679"/>
      <c r="N35" s="229" t="s">
        <v>199</v>
      </c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</row>
    <row r="36" spans="1:41" ht="12.75" customHeight="1">
      <c r="B36" s="161" t="s">
        <v>198</v>
      </c>
      <c r="C36" s="231">
        <v>0</v>
      </c>
      <c r="D36" s="230" t="s">
        <v>197</v>
      </c>
      <c r="E36" s="229" t="s">
        <v>196</v>
      </c>
      <c r="G36" s="161" t="s">
        <v>195</v>
      </c>
      <c r="L36" s="694"/>
      <c r="M36" s="694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</row>
    <row r="37" spans="1:41" ht="9.75" customHeight="1">
      <c r="A37" s="228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</row>
    <row r="38" spans="1:41" ht="36" customHeight="1">
      <c r="A38" s="689" t="s">
        <v>194</v>
      </c>
      <c r="B38" s="688" t="s">
        <v>43</v>
      </c>
      <c r="C38" s="688" t="s">
        <v>193</v>
      </c>
      <c r="D38" s="688"/>
      <c r="E38" s="688"/>
      <c r="F38" s="688" t="s">
        <v>192</v>
      </c>
      <c r="G38" s="688" t="s">
        <v>191</v>
      </c>
      <c r="H38" s="688"/>
      <c r="I38" s="688"/>
      <c r="J38" s="688" t="s">
        <v>190</v>
      </c>
      <c r="K38" s="688"/>
      <c r="L38" s="688"/>
      <c r="M38" s="688" t="s">
        <v>189</v>
      </c>
      <c r="N38" s="688" t="s">
        <v>188</v>
      </c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</row>
    <row r="39" spans="1:41" ht="36.75" customHeight="1">
      <c r="A39" s="689"/>
      <c r="B39" s="688"/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</row>
    <row r="40" spans="1:41" ht="42.75" customHeight="1">
      <c r="A40" s="689"/>
      <c r="B40" s="688"/>
      <c r="C40" s="688"/>
      <c r="D40" s="688"/>
      <c r="E40" s="688"/>
      <c r="F40" s="688"/>
      <c r="G40" s="227" t="s">
        <v>186</v>
      </c>
      <c r="H40" s="227" t="s">
        <v>185</v>
      </c>
      <c r="I40" s="227" t="s">
        <v>187</v>
      </c>
      <c r="J40" s="227" t="s">
        <v>186</v>
      </c>
      <c r="K40" s="227" t="s">
        <v>185</v>
      </c>
      <c r="L40" s="227" t="s">
        <v>184</v>
      </c>
      <c r="M40" s="688"/>
      <c r="N40" s="688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</row>
    <row r="41" spans="1:41" ht="11.25" customHeight="1">
      <c r="A41" s="226">
        <v>1</v>
      </c>
      <c r="B41" s="225">
        <v>2</v>
      </c>
      <c r="C41" s="687">
        <v>3</v>
      </c>
      <c r="D41" s="687"/>
      <c r="E41" s="687"/>
      <c r="F41" s="225">
        <v>4</v>
      </c>
      <c r="G41" s="225">
        <v>5</v>
      </c>
      <c r="H41" s="225">
        <v>6</v>
      </c>
      <c r="I41" s="225">
        <v>7</v>
      </c>
      <c r="J41" s="225">
        <v>8</v>
      </c>
      <c r="K41" s="225">
        <v>9</v>
      </c>
      <c r="L41" s="225">
        <v>10</v>
      </c>
      <c r="M41" s="225">
        <v>11</v>
      </c>
      <c r="N41" s="225">
        <v>12</v>
      </c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</row>
    <row r="42" spans="1:41" ht="12">
      <c r="A42" s="684" t="s">
        <v>183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6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91" t="s">
        <v>183</v>
      </c>
      <c r="AG42" s="161"/>
      <c r="AH42" s="161"/>
      <c r="AI42" s="161"/>
      <c r="AJ42" s="161"/>
      <c r="AK42" s="161"/>
      <c r="AL42" s="161"/>
      <c r="AM42" s="161"/>
      <c r="AN42" s="161"/>
      <c r="AO42" s="161"/>
    </row>
    <row r="43" spans="1:41" ht="12">
      <c r="A43" s="287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9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91"/>
      <c r="AG43" s="161"/>
      <c r="AH43" s="161"/>
      <c r="AI43" s="161"/>
      <c r="AJ43" s="161"/>
      <c r="AK43" s="161"/>
      <c r="AL43" s="161"/>
      <c r="AM43" s="161"/>
      <c r="AN43" s="161"/>
      <c r="AO43" s="161"/>
    </row>
    <row r="44" spans="1:41" ht="45">
      <c r="A44" s="218" t="s">
        <v>182</v>
      </c>
      <c r="B44" s="217" t="s">
        <v>178</v>
      </c>
      <c r="C44" s="696" t="s">
        <v>181</v>
      </c>
      <c r="D44" s="696"/>
      <c r="E44" s="696"/>
      <c r="F44" s="198" t="s">
        <v>177</v>
      </c>
      <c r="G44" s="198"/>
      <c r="H44" s="198"/>
      <c r="I44" s="221">
        <v>1.3409</v>
      </c>
      <c r="J44" s="188"/>
      <c r="K44" s="198"/>
      <c r="L44" s="188"/>
      <c r="M44" s="198"/>
      <c r="N44" s="215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91"/>
      <c r="AG44" s="175" t="s">
        <v>181</v>
      </c>
      <c r="AH44" s="161"/>
      <c r="AI44" s="161"/>
      <c r="AJ44" s="161"/>
      <c r="AK44" s="161"/>
      <c r="AL44" s="161"/>
      <c r="AM44" s="161"/>
      <c r="AN44" s="161"/>
      <c r="AO44" s="161"/>
    </row>
    <row r="45" spans="1:41" ht="12">
      <c r="A45" s="214"/>
      <c r="B45" s="213"/>
      <c r="C45" s="680" t="s">
        <v>180</v>
      </c>
      <c r="D45" s="680"/>
      <c r="E45" s="680"/>
      <c r="F45" s="680"/>
      <c r="G45" s="680"/>
      <c r="H45" s="680"/>
      <c r="I45" s="680"/>
      <c r="J45" s="680"/>
      <c r="K45" s="680"/>
      <c r="L45" s="680"/>
      <c r="M45" s="680"/>
      <c r="N45" s="698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91"/>
      <c r="AG45" s="175"/>
      <c r="AH45" s="162" t="s">
        <v>180</v>
      </c>
      <c r="AI45" s="161"/>
      <c r="AJ45" s="161"/>
      <c r="AK45" s="161"/>
      <c r="AL45" s="161"/>
      <c r="AM45" s="161"/>
      <c r="AN45" s="161"/>
      <c r="AO45" s="161"/>
    </row>
    <row r="46" spans="1:41" ht="12">
      <c r="A46" s="203"/>
      <c r="B46" s="211">
        <v>2</v>
      </c>
      <c r="C46" s="680" t="s">
        <v>170</v>
      </c>
      <c r="D46" s="680"/>
      <c r="E46" s="680"/>
      <c r="F46" s="192"/>
      <c r="G46" s="192"/>
      <c r="H46" s="192"/>
      <c r="I46" s="192"/>
      <c r="J46" s="201">
        <v>585.17999999999995</v>
      </c>
      <c r="K46" s="192"/>
      <c r="L46" s="201">
        <v>784.67</v>
      </c>
      <c r="M46" s="209">
        <v>11.13</v>
      </c>
      <c r="N46" s="200">
        <v>8733</v>
      </c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91"/>
      <c r="AG46" s="175"/>
      <c r="AH46" s="161"/>
      <c r="AI46" s="162" t="s">
        <v>170</v>
      </c>
      <c r="AJ46" s="161"/>
      <c r="AK46" s="161"/>
      <c r="AL46" s="161"/>
      <c r="AM46" s="161"/>
      <c r="AN46" s="161"/>
      <c r="AO46" s="161"/>
    </row>
    <row r="47" spans="1:41" ht="12">
      <c r="A47" s="203"/>
      <c r="B47" s="211">
        <v>3</v>
      </c>
      <c r="C47" s="680" t="s">
        <v>169</v>
      </c>
      <c r="D47" s="680"/>
      <c r="E47" s="680"/>
      <c r="F47" s="192"/>
      <c r="G47" s="192"/>
      <c r="H47" s="192"/>
      <c r="I47" s="192"/>
      <c r="J47" s="201">
        <v>114.14</v>
      </c>
      <c r="K47" s="192"/>
      <c r="L47" s="201">
        <v>153.05000000000001</v>
      </c>
      <c r="M47" s="210">
        <v>29.7</v>
      </c>
      <c r="N47" s="200">
        <v>4546</v>
      </c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91"/>
      <c r="AG47" s="175"/>
      <c r="AH47" s="161"/>
      <c r="AI47" s="162" t="s">
        <v>169</v>
      </c>
      <c r="AJ47" s="161"/>
      <c r="AK47" s="161"/>
      <c r="AL47" s="161"/>
      <c r="AM47" s="161"/>
      <c r="AN47" s="161"/>
      <c r="AO47" s="161"/>
    </row>
    <row r="48" spans="1:41" ht="12">
      <c r="A48" s="203"/>
      <c r="B48" s="182"/>
      <c r="C48" s="680" t="s">
        <v>167</v>
      </c>
      <c r="D48" s="680"/>
      <c r="E48" s="680"/>
      <c r="F48" s="192" t="s">
        <v>168</v>
      </c>
      <c r="G48" s="209">
        <v>9.84</v>
      </c>
      <c r="H48" s="192"/>
      <c r="I48" s="220">
        <v>13.194456000000001</v>
      </c>
      <c r="J48" s="182"/>
      <c r="K48" s="192"/>
      <c r="L48" s="182"/>
      <c r="M48" s="192"/>
      <c r="N48" s="207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91"/>
      <c r="AG48" s="175"/>
      <c r="AH48" s="161"/>
      <c r="AI48" s="161"/>
      <c r="AJ48" s="162" t="s">
        <v>167</v>
      </c>
      <c r="AK48" s="161"/>
      <c r="AL48" s="161"/>
      <c r="AM48" s="161"/>
      <c r="AN48" s="161"/>
      <c r="AO48" s="161"/>
    </row>
    <row r="49" spans="1:41" ht="12">
      <c r="A49" s="203"/>
      <c r="B49" s="182"/>
      <c r="C49" s="681" t="s">
        <v>166</v>
      </c>
      <c r="D49" s="681"/>
      <c r="E49" s="681"/>
      <c r="F49" s="196"/>
      <c r="G49" s="196"/>
      <c r="H49" s="196"/>
      <c r="I49" s="196"/>
      <c r="J49" s="206">
        <v>585.17999999999995</v>
      </c>
      <c r="K49" s="196"/>
      <c r="L49" s="206">
        <v>784.67</v>
      </c>
      <c r="M49" s="196"/>
      <c r="N49" s="204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91"/>
      <c r="AG49" s="175"/>
      <c r="AH49" s="161"/>
      <c r="AI49" s="161"/>
      <c r="AJ49" s="161"/>
      <c r="AK49" s="162" t="s">
        <v>166</v>
      </c>
      <c r="AL49" s="161"/>
      <c r="AM49" s="161"/>
      <c r="AN49" s="161"/>
      <c r="AO49" s="161"/>
    </row>
    <row r="50" spans="1:41" ht="12">
      <c r="A50" s="203"/>
      <c r="B50" s="182"/>
      <c r="C50" s="680" t="s">
        <v>165</v>
      </c>
      <c r="D50" s="680"/>
      <c r="E50" s="680"/>
      <c r="F50" s="192"/>
      <c r="G50" s="192"/>
      <c r="H50" s="192"/>
      <c r="I50" s="192"/>
      <c r="J50" s="182"/>
      <c r="K50" s="192"/>
      <c r="L50" s="201">
        <v>153.05000000000001</v>
      </c>
      <c r="M50" s="192"/>
      <c r="N50" s="200">
        <v>4546</v>
      </c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91"/>
      <c r="AG50" s="175"/>
      <c r="AH50" s="161"/>
      <c r="AI50" s="161"/>
      <c r="AJ50" s="162" t="s">
        <v>165</v>
      </c>
      <c r="AK50" s="161"/>
      <c r="AL50" s="161"/>
      <c r="AM50" s="161"/>
      <c r="AN50" s="161"/>
      <c r="AO50" s="161"/>
    </row>
    <row r="51" spans="1:41" ht="12">
      <c r="A51" s="203"/>
      <c r="B51" s="182"/>
      <c r="C51" s="213"/>
      <c r="D51" s="213"/>
      <c r="E51" s="213"/>
      <c r="F51" s="192"/>
      <c r="G51" s="192"/>
      <c r="H51" s="192"/>
      <c r="I51" s="192"/>
      <c r="J51" s="182"/>
      <c r="K51" s="192"/>
      <c r="L51" s="201"/>
      <c r="M51" s="192"/>
      <c r="N51" s="200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91"/>
      <c r="AG51" s="175"/>
      <c r="AH51" s="161"/>
      <c r="AI51" s="161"/>
      <c r="AK51" s="161"/>
      <c r="AL51" s="161"/>
      <c r="AM51" s="161"/>
      <c r="AN51" s="161"/>
      <c r="AO51" s="161"/>
    </row>
    <row r="52" spans="1:41" ht="22.5">
      <c r="A52" s="203"/>
      <c r="B52" s="182" t="s">
        <v>164</v>
      </c>
      <c r="C52" s="680" t="s">
        <v>163</v>
      </c>
      <c r="D52" s="680"/>
      <c r="E52" s="680"/>
      <c r="F52" s="192" t="s">
        <v>161</v>
      </c>
      <c r="G52" s="202">
        <v>92</v>
      </c>
      <c r="H52" s="192"/>
      <c r="I52" s="202">
        <v>92</v>
      </c>
      <c r="J52" s="182"/>
      <c r="K52" s="192"/>
      <c r="L52" s="201">
        <v>140.81</v>
      </c>
      <c r="M52" s="192"/>
      <c r="N52" s="200">
        <v>4182</v>
      </c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91"/>
      <c r="AG52" s="175"/>
      <c r="AH52" s="161"/>
      <c r="AI52" s="161"/>
      <c r="AJ52" s="162" t="s">
        <v>163</v>
      </c>
      <c r="AK52" s="161"/>
      <c r="AL52" s="161"/>
      <c r="AM52" s="161"/>
      <c r="AN52" s="161"/>
      <c r="AO52" s="161"/>
    </row>
    <row r="53" spans="1:41" ht="12">
      <c r="A53" s="203"/>
      <c r="B53" s="182"/>
      <c r="C53" s="213"/>
      <c r="D53" s="213"/>
      <c r="E53" s="213"/>
      <c r="F53" s="192"/>
      <c r="G53" s="202"/>
      <c r="H53" s="192"/>
      <c r="I53" s="202"/>
      <c r="J53" s="182"/>
      <c r="K53" s="192"/>
      <c r="L53" s="201"/>
      <c r="M53" s="192"/>
      <c r="N53" s="200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91"/>
      <c r="AG53" s="175"/>
      <c r="AH53" s="161"/>
      <c r="AI53" s="161"/>
      <c r="AK53" s="161"/>
      <c r="AL53" s="161"/>
      <c r="AM53" s="161"/>
      <c r="AN53" s="161"/>
      <c r="AO53" s="161"/>
    </row>
    <row r="54" spans="1:41" ht="22.5">
      <c r="A54" s="203"/>
      <c r="B54" s="182" t="s">
        <v>162</v>
      </c>
      <c r="C54" s="680" t="s">
        <v>160</v>
      </c>
      <c r="D54" s="680"/>
      <c r="E54" s="680"/>
      <c r="F54" s="192" t="s">
        <v>161</v>
      </c>
      <c r="G54" s="202">
        <v>46</v>
      </c>
      <c r="H54" s="192"/>
      <c r="I54" s="202">
        <v>46</v>
      </c>
      <c r="J54" s="182"/>
      <c r="K54" s="192"/>
      <c r="L54" s="201">
        <v>70.400000000000006</v>
      </c>
      <c r="M54" s="192"/>
      <c r="N54" s="200">
        <v>2091</v>
      </c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91"/>
      <c r="AG54" s="175"/>
      <c r="AH54" s="161"/>
      <c r="AI54" s="161"/>
      <c r="AJ54" s="162" t="s">
        <v>160</v>
      </c>
      <c r="AK54" s="161"/>
      <c r="AL54" s="161"/>
      <c r="AM54" s="161"/>
      <c r="AN54" s="161"/>
      <c r="AO54" s="161"/>
    </row>
    <row r="55" spans="1:41" ht="12">
      <c r="A55" s="203"/>
      <c r="B55" s="182"/>
      <c r="C55" s="213"/>
      <c r="D55" s="213"/>
      <c r="E55" s="213"/>
      <c r="F55" s="192"/>
      <c r="G55" s="202"/>
      <c r="H55" s="192"/>
      <c r="I55" s="202"/>
      <c r="J55" s="182"/>
      <c r="K55" s="192"/>
      <c r="L55" s="201"/>
      <c r="M55" s="192"/>
      <c r="N55" s="200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91"/>
      <c r="AG55" s="175"/>
      <c r="AH55" s="161"/>
      <c r="AI55" s="161"/>
      <c r="AK55" s="161"/>
      <c r="AL55" s="161"/>
      <c r="AM55" s="161"/>
      <c r="AN55" s="161"/>
      <c r="AO55" s="161"/>
    </row>
    <row r="56" spans="1:41" ht="12">
      <c r="A56" s="199"/>
      <c r="B56" s="173"/>
      <c r="C56" s="696" t="s">
        <v>159</v>
      </c>
      <c r="D56" s="696"/>
      <c r="E56" s="696"/>
      <c r="F56" s="198"/>
      <c r="G56" s="198"/>
      <c r="H56" s="198"/>
      <c r="I56" s="198"/>
      <c r="J56" s="188"/>
      <c r="K56" s="198"/>
      <c r="L56" s="219">
        <v>995.88</v>
      </c>
      <c r="M56" s="196"/>
      <c r="N56" s="195">
        <v>15006</v>
      </c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91"/>
      <c r="AG56" s="175"/>
      <c r="AH56" s="161"/>
      <c r="AI56" s="161"/>
      <c r="AJ56" s="161"/>
      <c r="AK56" s="161"/>
      <c r="AL56" s="175" t="s">
        <v>159</v>
      </c>
      <c r="AM56" s="161"/>
      <c r="AN56" s="161"/>
      <c r="AO56" s="161"/>
    </row>
    <row r="57" spans="1:41" ht="45">
      <c r="A57" s="218" t="s">
        <v>179</v>
      </c>
      <c r="B57" s="217" t="s">
        <v>178</v>
      </c>
      <c r="C57" s="696" t="s">
        <v>176</v>
      </c>
      <c r="D57" s="696"/>
      <c r="E57" s="696"/>
      <c r="F57" s="198" t="s">
        <v>177</v>
      </c>
      <c r="G57" s="198"/>
      <c r="H57" s="198"/>
      <c r="I57" s="221">
        <v>1.3409</v>
      </c>
      <c r="J57" s="188"/>
      <c r="K57" s="198"/>
      <c r="L57" s="188"/>
      <c r="M57" s="198"/>
      <c r="N57" s="215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91"/>
      <c r="AG57" s="175" t="s">
        <v>176</v>
      </c>
      <c r="AH57" s="161"/>
      <c r="AI57" s="161"/>
      <c r="AJ57" s="161"/>
      <c r="AK57" s="161"/>
      <c r="AL57" s="175"/>
      <c r="AM57" s="161"/>
      <c r="AN57" s="161"/>
      <c r="AO57" s="161"/>
    </row>
    <row r="58" spans="1:41" ht="12">
      <c r="A58" s="203"/>
      <c r="B58" s="211">
        <v>2</v>
      </c>
      <c r="C58" s="680" t="s">
        <v>170</v>
      </c>
      <c r="D58" s="680"/>
      <c r="E58" s="680"/>
      <c r="F58" s="192"/>
      <c r="G58" s="192"/>
      <c r="H58" s="192"/>
      <c r="I58" s="192"/>
      <c r="J58" s="201">
        <v>585.17999999999995</v>
      </c>
      <c r="K58" s="192"/>
      <c r="L58" s="201">
        <v>784.67</v>
      </c>
      <c r="M58" s="209">
        <v>11.13</v>
      </c>
      <c r="N58" s="200">
        <v>8733</v>
      </c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91"/>
      <c r="AG58" s="175"/>
      <c r="AH58" s="161"/>
      <c r="AI58" s="162" t="s">
        <v>170</v>
      </c>
      <c r="AJ58" s="161"/>
      <c r="AK58" s="161"/>
      <c r="AL58" s="175"/>
      <c r="AM58" s="161"/>
      <c r="AN58" s="161"/>
      <c r="AO58" s="161"/>
    </row>
    <row r="59" spans="1:41" ht="12">
      <c r="A59" s="203"/>
      <c r="B59" s="211">
        <v>3</v>
      </c>
      <c r="C59" s="680" t="s">
        <v>169</v>
      </c>
      <c r="D59" s="680"/>
      <c r="E59" s="680"/>
      <c r="F59" s="192"/>
      <c r="G59" s="192"/>
      <c r="H59" s="192"/>
      <c r="I59" s="192"/>
      <c r="J59" s="201">
        <v>114.14</v>
      </c>
      <c r="K59" s="192"/>
      <c r="L59" s="201">
        <v>153.05000000000001</v>
      </c>
      <c r="M59" s="210">
        <v>29.7</v>
      </c>
      <c r="N59" s="200">
        <v>4546</v>
      </c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91"/>
      <c r="AG59" s="175"/>
      <c r="AH59" s="161"/>
      <c r="AI59" s="162" t="s">
        <v>169</v>
      </c>
      <c r="AJ59" s="161"/>
      <c r="AK59" s="161"/>
      <c r="AL59" s="175"/>
      <c r="AM59" s="161"/>
      <c r="AN59" s="161"/>
      <c r="AO59" s="161"/>
    </row>
    <row r="60" spans="1:41" ht="12">
      <c r="A60" s="203"/>
      <c r="B60" s="182"/>
      <c r="C60" s="680" t="s">
        <v>167</v>
      </c>
      <c r="D60" s="680"/>
      <c r="E60" s="680"/>
      <c r="F60" s="192" t="s">
        <v>168</v>
      </c>
      <c r="G60" s="209">
        <v>9.84</v>
      </c>
      <c r="H60" s="192"/>
      <c r="I60" s="220">
        <v>13.194456000000001</v>
      </c>
      <c r="J60" s="182"/>
      <c r="K60" s="192"/>
      <c r="L60" s="182"/>
      <c r="M60" s="192"/>
      <c r="N60" s="207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91"/>
      <c r="AG60" s="175"/>
      <c r="AH60" s="161"/>
      <c r="AI60" s="161"/>
      <c r="AJ60" s="162" t="s">
        <v>167</v>
      </c>
      <c r="AK60" s="161"/>
      <c r="AL60" s="175"/>
      <c r="AM60" s="161"/>
      <c r="AN60" s="161"/>
      <c r="AO60" s="161"/>
    </row>
    <row r="61" spans="1:41" ht="12">
      <c r="A61" s="203"/>
      <c r="B61" s="182"/>
      <c r="C61" s="681" t="s">
        <v>166</v>
      </c>
      <c r="D61" s="681"/>
      <c r="E61" s="681"/>
      <c r="F61" s="196"/>
      <c r="G61" s="196"/>
      <c r="H61" s="196"/>
      <c r="I61" s="196"/>
      <c r="J61" s="206">
        <v>585.17999999999995</v>
      </c>
      <c r="K61" s="196"/>
      <c r="L61" s="206">
        <v>784.67</v>
      </c>
      <c r="M61" s="196"/>
      <c r="N61" s="204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91"/>
      <c r="AG61" s="175"/>
      <c r="AH61" s="161"/>
      <c r="AI61" s="161"/>
      <c r="AJ61" s="161"/>
      <c r="AK61" s="162" t="s">
        <v>166</v>
      </c>
      <c r="AL61" s="175"/>
      <c r="AM61" s="161"/>
      <c r="AN61" s="161"/>
      <c r="AO61" s="161"/>
    </row>
    <row r="62" spans="1:41" ht="12">
      <c r="A62" s="203"/>
      <c r="B62" s="182"/>
      <c r="C62" s="680" t="s">
        <v>165</v>
      </c>
      <c r="D62" s="680"/>
      <c r="E62" s="680"/>
      <c r="F62" s="192"/>
      <c r="G62" s="192"/>
      <c r="H62" s="192"/>
      <c r="I62" s="192"/>
      <c r="J62" s="182"/>
      <c r="K62" s="192"/>
      <c r="L62" s="201">
        <v>153.05000000000001</v>
      </c>
      <c r="M62" s="192"/>
      <c r="N62" s="200">
        <v>4546</v>
      </c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91"/>
      <c r="AG62" s="175"/>
      <c r="AH62" s="161"/>
      <c r="AI62" s="161"/>
      <c r="AJ62" s="162" t="s">
        <v>165</v>
      </c>
      <c r="AK62" s="161"/>
      <c r="AL62" s="175"/>
      <c r="AM62" s="161"/>
      <c r="AN62" s="161"/>
      <c r="AO62" s="161"/>
    </row>
    <row r="63" spans="1:41" ht="22.5">
      <c r="A63" s="203"/>
      <c r="B63" s="182" t="s">
        <v>164</v>
      </c>
      <c r="C63" s="680" t="s">
        <v>163</v>
      </c>
      <c r="D63" s="680"/>
      <c r="E63" s="680"/>
      <c r="F63" s="192" t="s">
        <v>161</v>
      </c>
      <c r="G63" s="202">
        <v>92</v>
      </c>
      <c r="H63" s="192"/>
      <c r="I63" s="202">
        <v>92</v>
      </c>
      <c r="J63" s="182"/>
      <c r="K63" s="192"/>
      <c r="L63" s="201">
        <v>140.81</v>
      </c>
      <c r="M63" s="192"/>
      <c r="N63" s="200">
        <v>4182</v>
      </c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91"/>
      <c r="AG63" s="175"/>
      <c r="AH63" s="161"/>
      <c r="AI63" s="161"/>
      <c r="AJ63" s="162" t="s">
        <v>163</v>
      </c>
      <c r="AK63" s="161"/>
      <c r="AL63" s="175"/>
      <c r="AM63" s="161"/>
      <c r="AN63" s="161"/>
      <c r="AO63" s="161"/>
    </row>
    <row r="64" spans="1:41" ht="22.5">
      <c r="A64" s="203"/>
      <c r="B64" s="182" t="s">
        <v>162</v>
      </c>
      <c r="C64" s="680" t="s">
        <v>160</v>
      </c>
      <c r="D64" s="680"/>
      <c r="E64" s="680"/>
      <c r="F64" s="192" t="s">
        <v>161</v>
      </c>
      <c r="G64" s="202">
        <v>46</v>
      </c>
      <c r="H64" s="192"/>
      <c r="I64" s="202">
        <v>46</v>
      </c>
      <c r="J64" s="182"/>
      <c r="K64" s="192"/>
      <c r="L64" s="201">
        <v>70.400000000000006</v>
      </c>
      <c r="M64" s="192"/>
      <c r="N64" s="200">
        <v>2091</v>
      </c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91"/>
      <c r="AG64" s="175"/>
      <c r="AH64" s="161"/>
      <c r="AI64" s="161"/>
      <c r="AJ64" s="162" t="s">
        <v>160</v>
      </c>
      <c r="AK64" s="161"/>
      <c r="AL64" s="175"/>
      <c r="AM64" s="161"/>
      <c r="AN64" s="161"/>
      <c r="AO64" s="161"/>
    </row>
    <row r="65" spans="1:41" ht="12">
      <c r="A65" s="199"/>
      <c r="B65" s="173"/>
      <c r="C65" s="696" t="s">
        <v>159</v>
      </c>
      <c r="D65" s="696"/>
      <c r="E65" s="696"/>
      <c r="F65" s="198"/>
      <c r="G65" s="198"/>
      <c r="H65" s="198"/>
      <c r="I65" s="198"/>
      <c r="J65" s="188"/>
      <c r="K65" s="198"/>
      <c r="L65" s="219">
        <v>995.88</v>
      </c>
      <c r="M65" s="196"/>
      <c r="N65" s="195">
        <v>15006</v>
      </c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91"/>
      <c r="AG65" s="175"/>
      <c r="AH65" s="161"/>
      <c r="AI65" s="161"/>
      <c r="AJ65" s="161"/>
      <c r="AK65" s="161"/>
      <c r="AL65" s="175" t="s">
        <v>159</v>
      </c>
      <c r="AM65" s="161"/>
      <c r="AN65" s="161"/>
      <c r="AO65" s="161"/>
    </row>
    <row r="66" spans="1:41" ht="33.75">
      <c r="A66" s="218" t="s">
        <v>175</v>
      </c>
      <c r="B66" s="217" t="s">
        <v>174</v>
      </c>
      <c r="C66" s="696" t="s">
        <v>172</v>
      </c>
      <c r="D66" s="696"/>
      <c r="E66" s="696"/>
      <c r="F66" s="198" t="s">
        <v>173</v>
      </c>
      <c r="G66" s="198"/>
      <c r="H66" s="198"/>
      <c r="I66" s="216">
        <v>122.7</v>
      </c>
      <c r="J66" s="188"/>
      <c r="K66" s="198"/>
      <c r="L66" s="188"/>
      <c r="M66" s="198"/>
      <c r="N66" s="215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91"/>
      <c r="AG66" s="175" t="s">
        <v>172</v>
      </c>
      <c r="AH66" s="161"/>
      <c r="AI66" s="161"/>
      <c r="AJ66" s="161"/>
      <c r="AK66" s="161"/>
      <c r="AL66" s="175"/>
      <c r="AM66" s="161"/>
      <c r="AN66" s="161"/>
      <c r="AO66" s="161"/>
    </row>
    <row r="67" spans="1:41" ht="12">
      <c r="A67" s="214"/>
      <c r="B67" s="213"/>
      <c r="C67" s="680" t="s">
        <v>171</v>
      </c>
      <c r="D67" s="680"/>
      <c r="E67" s="680"/>
      <c r="F67" s="680"/>
      <c r="G67" s="680"/>
      <c r="H67" s="680"/>
      <c r="I67" s="680"/>
      <c r="J67" s="680"/>
      <c r="K67" s="680"/>
      <c r="L67" s="680"/>
      <c r="M67" s="680"/>
      <c r="N67" s="698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91"/>
      <c r="AG67" s="175"/>
      <c r="AH67" s="162" t="s">
        <v>171</v>
      </c>
      <c r="AI67" s="161"/>
      <c r="AJ67" s="161"/>
      <c r="AK67" s="161"/>
      <c r="AL67" s="175"/>
      <c r="AM67" s="161"/>
      <c r="AN67" s="161"/>
      <c r="AO67" s="161"/>
    </row>
    <row r="68" spans="1:41" ht="12">
      <c r="A68" s="203"/>
      <c r="B68" s="211">
        <v>2</v>
      </c>
      <c r="C68" s="680" t="s">
        <v>170</v>
      </c>
      <c r="D68" s="680"/>
      <c r="E68" s="680"/>
      <c r="F68" s="192"/>
      <c r="G68" s="192"/>
      <c r="H68" s="192"/>
      <c r="I68" s="192"/>
      <c r="J68" s="201">
        <v>20.81</v>
      </c>
      <c r="K68" s="192"/>
      <c r="L68" s="212">
        <v>2553.39</v>
      </c>
      <c r="M68" s="209">
        <v>11.13</v>
      </c>
      <c r="N68" s="200">
        <v>28419</v>
      </c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91"/>
      <c r="AG68" s="175"/>
      <c r="AH68" s="161"/>
      <c r="AI68" s="162" t="s">
        <v>170</v>
      </c>
      <c r="AJ68" s="161"/>
      <c r="AK68" s="161"/>
      <c r="AL68" s="175"/>
      <c r="AM68" s="161"/>
      <c r="AN68" s="161"/>
      <c r="AO68" s="161"/>
    </row>
    <row r="69" spans="1:41" ht="12">
      <c r="A69" s="203"/>
      <c r="B69" s="211">
        <v>3</v>
      </c>
      <c r="C69" s="680" t="s">
        <v>169</v>
      </c>
      <c r="D69" s="680"/>
      <c r="E69" s="680"/>
      <c r="F69" s="192"/>
      <c r="G69" s="192"/>
      <c r="H69" s="192"/>
      <c r="I69" s="192"/>
      <c r="J69" s="201">
        <v>4.0599999999999996</v>
      </c>
      <c r="K69" s="192"/>
      <c r="L69" s="201">
        <v>498.16</v>
      </c>
      <c r="M69" s="210">
        <v>29.7</v>
      </c>
      <c r="N69" s="200">
        <v>14795</v>
      </c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91"/>
      <c r="AG69" s="175"/>
      <c r="AH69" s="161"/>
      <c r="AI69" s="162" t="s">
        <v>169</v>
      </c>
      <c r="AJ69" s="161"/>
      <c r="AK69" s="161"/>
      <c r="AL69" s="175"/>
      <c r="AM69" s="161"/>
      <c r="AN69" s="161"/>
      <c r="AO69" s="161"/>
    </row>
    <row r="70" spans="1:41" ht="12">
      <c r="A70" s="203"/>
      <c r="B70" s="182"/>
      <c r="C70" s="680" t="s">
        <v>167</v>
      </c>
      <c r="D70" s="680"/>
      <c r="E70" s="680"/>
      <c r="F70" s="192" t="s">
        <v>168</v>
      </c>
      <c r="G70" s="209">
        <v>0.35</v>
      </c>
      <c r="H70" s="192"/>
      <c r="I70" s="208">
        <v>42.945</v>
      </c>
      <c r="J70" s="182"/>
      <c r="K70" s="192"/>
      <c r="L70" s="182"/>
      <c r="M70" s="192"/>
      <c r="N70" s="207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91"/>
      <c r="AG70" s="175"/>
      <c r="AH70" s="161"/>
      <c r="AI70" s="161"/>
      <c r="AJ70" s="162" t="s">
        <v>167</v>
      </c>
      <c r="AK70" s="161"/>
      <c r="AL70" s="175"/>
      <c r="AM70" s="161"/>
      <c r="AN70" s="161"/>
      <c r="AO70" s="161"/>
    </row>
    <row r="71" spans="1:41" ht="12">
      <c r="A71" s="203"/>
      <c r="B71" s="182"/>
      <c r="C71" s="681" t="s">
        <v>166</v>
      </c>
      <c r="D71" s="681"/>
      <c r="E71" s="681"/>
      <c r="F71" s="196"/>
      <c r="G71" s="196"/>
      <c r="H71" s="196"/>
      <c r="I71" s="196"/>
      <c r="J71" s="206">
        <v>20.81</v>
      </c>
      <c r="K71" s="196"/>
      <c r="L71" s="205">
        <v>2553.39</v>
      </c>
      <c r="M71" s="196"/>
      <c r="N71" s="204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91"/>
      <c r="AG71" s="175"/>
      <c r="AH71" s="161"/>
      <c r="AI71" s="161"/>
      <c r="AJ71" s="161"/>
      <c r="AK71" s="162" t="s">
        <v>166</v>
      </c>
      <c r="AL71" s="175"/>
      <c r="AM71" s="161"/>
      <c r="AN71" s="161"/>
      <c r="AO71" s="161"/>
    </row>
    <row r="72" spans="1:41" ht="12">
      <c r="A72" s="203"/>
      <c r="B72" s="182"/>
      <c r="C72" s="680" t="s">
        <v>165</v>
      </c>
      <c r="D72" s="680"/>
      <c r="E72" s="680"/>
      <c r="F72" s="192"/>
      <c r="G72" s="192"/>
      <c r="H72" s="192"/>
      <c r="I72" s="192"/>
      <c r="J72" s="182"/>
      <c r="K72" s="192"/>
      <c r="L72" s="201">
        <v>498.16</v>
      </c>
      <c r="M72" s="192"/>
      <c r="N72" s="200">
        <v>14795</v>
      </c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91"/>
      <c r="AG72" s="175"/>
      <c r="AH72" s="161"/>
      <c r="AI72" s="161"/>
      <c r="AJ72" s="162" t="s">
        <v>165</v>
      </c>
      <c r="AK72" s="161"/>
      <c r="AL72" s="175"/>
      <c r="AM72" s="161"/>
      <c r="AN72" s="161"/>
      <c r="AO72" s="161"/>
    </row>
    <row r="73" spans="1:41" ht="22.5">
      <c r="A73" s="203"/>
      <c r="B73" s="182" t="s">
        <v>164</v>
      </c>
      <c r="C73" s="680" t="s">
        <v>163</v>
      </c>
      <c r="D73" s="680"/>
      <c r="E73" s="680"/>
      <c r="F73" s="192" t="s">
        <v>161</v>
      </c>
      <c r="G73" s="202">
        <v>92</v>
      </c>
      <c r="H73" s="192"/>
      <c r="I73" s="202">
        <v>92</v>
      </c>
      <c r="J73" s="182"/>
      <c r="K73" s="192"/>
      <c r="L73" s="201">
        <v>458.31</v>
      </c>
      <c r="M73" s="192"/>
      <c r="N73" s="200">
        <v>13611</v>
      </c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91"/>
      <c r="AG73" s="175"/>
      <c r="AH73" s="161"/>
      <c r="AI73" s="161"/>
      <c r="AJ73" s="162" t="s">
        <v>163</v>
      </c>
      <c r="AK73" s="161"/>
      <c r="AL73" s="175"/>
      <c r="AM73" s="161"/>
      <c r="AN73" s="161"/>
      <c r="AO73" s="161"/>
    </row>
    <row r="74" spans="1:41" ht="22.5">
      <c r="A74" s="203"/>
      <c r="B74" s="182" t="s">
        <v>162</v>
      </c>
      <c r="C74" s="680" t="s">
        <v>160</v>
      </c>
      <c r="D74" s="680"/>
      <c r="E74" s="680"/>
      <c r="F74" s="192" t="s">
        <v>161</v>
      </c>
      <c r="G74" s="202">
        <v>46</v>
      </c>
      <c r="H74" s="192"/>
      <c r="I74" s="202">
        <v>46</v>
      </c>
      <c r="J74" s="182"/>
      <c r="K74" s="192"/>
      <c r="L74" s="201">
        <v>229.15</v>
      </c>
      <c r="M74" s="192"/>
      <c r="N74" s="200">
        <v>6806</v>
      </c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91"/>
      <c r="AG74" s="175"/>
      <c r="AH74" s="161"/>
      <c r="AI74" s="161"/>
      <c r="AJ74" s="162" t="s">
        <v>160</v>
      </c>
      <c r="AK74" s="161"/>
      <c r="AL74" s="175"/>
      <c r="AM74" s="161"/>
      <c r="AN74" s="161"/>
      <c r="AO74" s="161"/>
    </row>
    <row r="75" spans="1:41" ht="12">
      <c r="A75" s="199"/>
      <c r="B75" s="173"/>
      <c r="C75" s="696" t="s">
        <v>159</v>
      </c>
      <c r="D75" s="696"/>
      <c r="E75" s="696"/>
      <c r="F75" s="198"/>
      <c r="G75" s="198"/>
      <c r="H75" s="198"/>
      <c r="I75" s="198"/>
      <c r="J75" s="188"/>
      <c r="K75" s="198"/>
      <c r="L75" s="197">
        <v>3240.85</v>
      </c>
      <c r="M75" s="196"/>
      <c r="N75" s="195">
        <v>48836</v>
      </c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91"/>
      <c r="AG75" s="175"/>
      <c r="AH75" s="161"/>
      <c r="AI75" s="161"/>
      <c r="AJ75" s="161"/>
      <c r="AK75" s="161"/>
      <c r="AL75" s="175" t="s">
        <v>159</v>
      </c>
      <c r="AM75" s="161"/>
      <c r="AN75" s="161"/>
      <c r="AO75" s="161"/>
    </row>
    <row r="76" spans="1:41" ht="1.5" customHeight="1">
      <c r="A76" s="194"/>
      <c r="B76" s="173"/>
      <c r="C76" s="173"/>
      <c r="D76" s="173"/>
      <c r="E76" s="173"/>
      <c r="F76" s="193"/>
      <c r="G76" s="193"/>
      <c r="H76" s="193"/>
      <c r="I76" s="193"/>
      <c r="J76" s="174"/>
      <c r="K76" s="193"/>
      <c r="L76" s="174"/>
      <c r="M76" s="192"/>
      <c r="N76" s="174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91"/>
      <c r="AG76" s="175"/>
      <c r="AH76" s="161"/>
      <c r="AI76" s="161"/>
      <c r="AJ76" s="161"/>
      <c r="AK76" s="161"/>
      <c r="AL76" s="175"/>
      <c r="AM76" s="161"/>
      <c r="AN76" s="161"/>
      <c r="AO76" s="161"/>
    </row>
    <row r="77" spans="1:41" ht="2.25" customHeight="1"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</row>
    <row r="78" spans="1:41" ht="11.25">
      <c r="A78" s="189"/>
      <c r="B78" s="188"/>
      <c r="C78" s="696" t="s">
        <v>158</v>
      </c>
      <c r="D78" s="696"/>
      <c r="E78" s="696"/>
      <c r="F78" s="696"/>
      <c r="G78" s="696"/>
      <c r="H78" s="696"/>
      <c r="I78" s="696"/>
      <c r="J78" s="696"/>
      <c r="K78" s="696"/>
      <c r="L78" s="187"/>
      <c r="M78" s="186"/>
      <c r="N78" s="185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75" t="s">
        <v>158</v>
      </c>
      <c r="AN78" s="161"/>
      <c r="AO78" s="161"/>
    </row>
    <row r="79" spans="1:41" ht="11.25">
      <c r="A79" s="178"/>
      <c r="B79" s="182"/>
      <c r="C79" s="680" t="s">
        <v>157</v>
      </c>
      <c r="D79" s="680"/>
      <c r="E79" s="680"/>
      <c r="F79" s="680"/>
      <c r="G79" s="680"/>
      <c r="H79" s="680"/>
      <c r="I79" s="680"/>
      <c r="J79" s="680"/>
      <c r="K79" s="680"/>
      <c r="L79" s="183">
        <v>4122.7299999999996</v>
      </c>
      <c r="M79" s="180"/>
      <c r="N79" s="179">
        <v>45885</v>
      </c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75"/>
      <c r="AN79" s="162" t="s">
        <v>157</v>
      </c>
      <c r="AO79" s="161"/>
    </row>
    <row r="80" spans="1:41" ht="11.25">
      <c r="A80" s="178"/>
      <c r="B80" s="182"/>
      <c r="C80" s="680" t="s">
        <v>153</v>
      </c>
      <c r="D80" s="680"/>
      <c r="E80" s="680"/>
      <c r="F80" s="680"/>
      <c r="G80" s="680"/>
      <c r="H80" s="680"/>
      <c r="I80" s="680"/>
      <c r="J80" s="680"/>
      <c r="K80" s="680"/>
      <c r="L80" s="166"/>
      <c r="M80" s="180"/>
      <c r="N80" s="184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75"/>
      <c r="AN80" s="162" t="s">
        <v>153</v>
      </c>
      <c r="AO80" s="161"/>
    </row>
    <row r="81" spans="1:41" ht="11.25">
      <c r="A81" s="178"/>
      <c r="B81" s="182"/>
      <c r="C81" s="680" t="s">
        <v>156</v>
      </c>
      <c r="D81" s="680"/>
      <c r="E81" s="680"/>
      <c r="F81" s="680"/>
      <c r="G81" s="680"/>
      <c r="H81" s="680"/>
      <c r="I81" s="680"/>
      <c r="J81" s="680"/>
      <c r="K81" s="680"/>
      <c r="L81" s="183">
        <v>4122.7299999999996</v>
      </c>
      <c r="M81" s="180"/>
      <c r="N81" s="179">
        <v>45885</v>
      </c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75"/>
      <c r="AN81" s="162" t="s">
        <v>156</v>
      </c>
      <c r="AO81" s="161"/>
    </row>
    <row r="82" spans="1:41" ht="11.25">
      <c r="A82" s="178"/>
      <c r="B82" s="182"/>
      <c r="C82" s="680" t="s">
        <v>155</v>
      </c>
      <c r="D82" s="680"/>
      <c r="E82" s="680"/>
      <c r="F82" s="680"/>
      <c r="G82" s="680"/>
      <c r="H82" s="680"/>
      <c r="I82" s="680"/>
      <c r="J82" s="680"/>
      <c r="K82" s="680"/>
      <c r="L82" s="181">
        <v>804.26</v>
      </c>
      <c r="M82" s="180"/>
      <c r="N82" s="179">
        <v>23887</v>
      </c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75"/>
      <c r="AN82" s="162" t="s">
        <v>155</v>
      </c>
      <c r="AO82" s="161"/>
    </row>
    <row r="83" spans="1:41" ht="11.25">
      <c r="A83" s="178"/>
      <c r="B83" s="182"/>
      <c r="C83" s="680" t="s">
        <v>154</v>
      </c>
      <c r="D83" s="680"/>
      <c r="E83" s="680"/>
      <c r="F83" s="680"/>
      <c r="G83" s="680"/>
      <c r="H83" s="680"/>
      <c r="I83" s="680"/>
      <c r="J83" s="680"/>
      <c r="K83" s="680"/>
      <c r="L83" s="183">
        <v>5232.6099999999997</v>
      </c>
      <c r="M83" s="180"/>
      <c r="N83" s="179">
        <v>78848</v>
      </c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75"/>
      <c r="AN83" s="162" t="s">
        <v>154</v>
      </c>
      <c r="AO83" s="161"/>
    </row>
    <row r="84" spans="1:41" ht="11.25">
      <c r="A84" s="178"/>
      <c r="B84" s="182"/>
      <c r="C84" s="680" t="s">
        <v>153</v>
      </c>
      <c r="D84" s="680"/>
      <c r="E84" s="680"/>
      <c r="F84" s="680"/>
      <c r="G84" s="680"/>
      <c r="H84" s="680"/>
      <c r="I84" s="680"/>
      <c r="J84" s="680"/>
      <c r="K84" s="680"/>
      <c r="L84" s="166"/>
      <c r="M84" s="180"/>
      <c r="N84" s="184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75"/>
      <c r="AN84" s="162" t="s">
        <v>153</v>
      </c>
      <c r="AO84" s="161"/>
    </row>
    <row r="85" spans="1:41" ht="11.25">
      <c r="A85" s="178"/>
      <c r="B85" s="182"/>
      <c r="C85" s="680" t="s">
        <v>152</v>
      </c>
      <c r="D85" s="680"/>
      <c r="E85" s="680"/>
      <c r="F85" s="680"/>
      <c r="G85" s="680"/>
      <c r="H85" s="680"/>
      <c r="I85" s="680"/>
      <c r="J85" s="680"/>
      <c r="K85" s="680"/>
      <c r="L85" s="183">
        <v>4122.7299999999996</v>
      </c>
      <c r="M85" s="180"/>
      <c r="N85" s="179">
        <v>45885</v>
      </c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75"/>
      <c r="AN85" s="162" t="s">
        <v>152</v>
      </c>
      <c r="AO85" s="161"/>
    </row>
    <row r="86" spans="1:41" ht="11.25">
      <c r="A86" s="178"/>
      <c r="B86" s="182"/>
      <c r="C86" s="680" t="s">
        <v>151</v>
      </c>
      <c r="D86" s="680"/>
      <c r="E86" s="680"/>
      <c r="F86" s="680"/>
      <c r="G86" s="680"/>
      <c r="H86" s="680"/>
      <c r="I86" s="680"/>
      <c r="J86" s="680"/>
      <c r="K86" s="680"/>
      <c r="L86" s="181">
        <v>804.26</v>
      </c>
      <c r="M86" s="180"/>
      <c r="N86" s="179">
        <v>23887</v>
      </c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75"/>
      <c r="AN86" s="162" t="s">
        <v>151</v>
      </c>
      <c r="AO86" s="161"/>
    </row>
    <row r="87" spans="1:41" ht="11.25">
      <c r="A87" s="178"/>
      <c r="B87" s="182"/>
      <c r="C87" s="680" t="s">
        <v>150</v>
      </c>
      <c r="D87" s="680"/>
      <c r="E87" s="680"/>
      <c r="F87" s="680"/>
      <c r="G87" s="680"/>
      <c r="H87" s="680"/>
      <c r="I87" s="680"/>
      <c r="J87" s="680"/>
      <c r="K87" s="680"/>
      <c r="L87" s="181">
        <v>739.93</v>
      </c>
      <c r="M87" s="180"/>
      <c r="N87" s="179">
        <v>21975</v>
      </c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75"/>
      <c r="AN87" s="162" t="s">
        <v>150</v>
      </c>
      <c r="AO87" s="161"/>
    </row>
    <row r="88" spans="1:41" ht="11.25">
      <c r="A88" s="178"/>
      <c r="B88" s="182"/>
      <c r="C88" s="680" t="s">
        <v>149</v>
      </c>
      <c r="D88" s="680"/>
      <c r="E88" s="680"/>
      <c r="F88" s="680"/>
      <c r="G88" s="680"/>
      <c r="H88" s="680"/>
      <c r="I88" s="680"/>
      <c r="J88" s="680"/>
      <c r="K88" s="680"/>
      <c r="L88" s="181">
        <v>369.95</v>
      </c>
      <c r="M88" s="180"/>
      <c r="N88" s="179">
        <v>10988</v>
      </c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75"/>
      <c r="AN88" s="162" t="s">
        <v>149</v>
      </c>
      <c r="AO88" s="161"/>
    </row>
    <row r="89" spans="1:41" ht="11.25">
      <c r="A89" s="178"/>
      <c r="B89" s="182"/>
      <c r="C89" s="680" t="s">
        <v>148</v>
      </c>
      <c r="D89" s="680"/>
      <c r="E89" s="680"/>
      <c r="F89" s="680"/>
      <c r="G89" s="680"/>
      <c r="H89" s="680"/>
      <c r="I89" s="680"/>
      <c r="J89" s="680"/>
      <c r="K89" s="680"/>
      <c r="L89" s="181">
        <v>804.26</v>
      </c>
      <c r="M89" s="180"/>
      <c r="N89" s="179">
        <v>23887</v>
      </c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75"/>
      <c r="AN89" s="162" t="s">
        <v>148</v>
      </c>
      <c r="AO89" s="161"/>
    </row>
    <row r="90" spans="1:41" ht="11.25">
      <c r="A90" s="178"/>
      <c r="B90" s="182"/>
      <c r="C90" s="680" t="s">
        <v>147</v>
      </c>
      <c r="D90" s="680"/>
      <c r="E90" s="680"/>
      <c r="F90" s="680"/>
      <c r="G90" s="680"/>
      <c r="H90" s="680"/>
      <c r="I90" s="680"/>
      <c r="J90" s="680"/>
      <c r="K90" s="680"/>
      <c r="L90" s="181">
        <v>739.93</v>
      </c>
      <c r="M90" s="180"/>
      <c r="N90" s="179">
        <v>21975</v>
      </c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75"/>
      <c r="AN90" s="162" t="s">
        <v>147</v>
      </c>
      <c r="AO90" s="161"/>
    </row>
    <row r="91" spans="1:41" ht="11.25">
      <c r="A91" s="178"/>
      <c r="B91" s="182"/>
      <c r="C91" s="680" t="s">
        <v>146</v>
      </c>
      <c r="D91" s="680"/>
      <c r="E91" s="680"/>
      <c r="F91" s="680"/>
      <c r="G91" s="680"/>
      <c r="H91" s="680"/>
      <c r="I91" s="680"/>
      <c r="J91" s="680"/>
      <c r="K91" s="680"/>
      <c r="L91" s="181">
        <v>369.95</v>
      </c>
      <c r="M91" s="180"/>
      <c r="N91" s="179">
        <v>10988</v>
      </c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75"/>
      <c r="AN91" s="162" t="s">
        <v>146</v>
      </c>
      <c r="AO91" s="161"/>
    </row>
    <row r="92" spans="1:41" ht="11.25">
      <c r="A92" s="178"/>
      <c r="B92" s="174"/>
      <c r="C92" s="702" t="s">
        <v>145</v>
      </c>
      <c r="D92" s="702"/>
      <c r="E92" s="702"/>
      <c r="F92" s="702"/>
      <c r="G92" s="702"/>
      <c r="H92" s="702"/>
      <c r="I92" s="702"/>
      <c r="J92" s="702"/>
      <c r="K92" s="702"/>
      <c r="L92" s="172">
        <v>5232.6099999999997</v>
      </c>
      <c r="M92" s="177"/>
      <c r="N92" s="176">
        <v>78848</v>
      </c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75"/>
      <c r="AN92" s="161"/>
      <c r="AO92" s="175" t="s">
        <v>145</v>
      </c>
    </row>
    <row r="93" spans="1:41" ht="1.5" customHeight="1">
      <c r="B93" s="174"/>
      <c r="C93" s="173"/>
      <c r="D93" s="173"/>
      <c r="E93" s="173"/>
      <c r="F93" s="173"/>
      <c r="G93" s="173"/>
      <c r="H93" s="173"/>
      <c r="I93" s="173"/>
      <c r="J93" s="173"/>
      <c r="K93" s="173"/>
      <c r="L93" s="172"/>
      <c r="M93" s="171"/>
      <c r="N93" s="170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</row>
    <row r="94" spans="1:41" ht="53.45" customHeight="1">
      <c r="A94" s="169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</row>
    <row r="95" spans="1:41" ht="11.25" customHeight="1">
      <c r="A95" s="165"/>
      <c r="B95" s="166" t="s">
        <v>52</v>
      </c>
      <c r="C95" s="697" t="s">
        <v>144</v>
      </c>
      <c r="D95" s="691"/>
      <c r="E95" s="691"/>
      <c r="F95" s="691"/>
      <c r="G95" s="691"/>
      <c r="H95" s="691"/>
      <c r="I95" s="691"/>
      <c r="J95" s="691"/>
      <c r="K95" s="691"/>
      <c r="L95" s="69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</row>
    <row r="96" spans="1:41" ht="13.7" customHeight="1">
      <c r="A96" s="165"/>
      <c r="B96" s="167"/>
      <c r="C96" s="692" t="s">
        <v>123</v>
      </c>
      <c r="D96" s="692"/>
      <c r="E96" s="692"/>
      <c r="F96" s="692"/>
      <c r="G96" s="692"/>
      <c r="H96" s="692"/>
      <c r="I96" s="692"/>
      <c r="J96" s="692"/>
      <c r="K96" s="692"/>
      <c r="L96" s="692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</row>
    <row r="97" spans="1:41" ht="12.75" customHeight="1">
      <c r="A97" s="165"/>
      <c r="B97" s="166" t="s">
        <v>143</v>
      </c>
      <c r="C97" s="691"/>
      <c r="D97" s="691"/>
      <c r="E97" s="691"/>
      <c r="F97" s="691"/>
      <c r="G97" s="691"/>
      <c r="H97" s="691"/>
      <c r="I97" s="691"/>
      <c r="J97" s="691"/>
      <c r="K97" s="691"/>
      <c r="L97" s="69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</row>
    <row r="98" spans="1:41" ht="13.7" customHeight="1">
      <c r="A98" s="165"/>
      <c r="C98" s="692" t="s">
        <v>123</v>
      </c>
      <c r="D98" s="692"/>
      <c r="E98" s="692"/>
      <c r="F98" s="692"/>
      <c r="G98" s="692"/>
      <c r="H98" s="692"/>
      <c r="I98" s="692"/>
      <c r="J98" s="692"/>
      <c r="K98" s="692"/>
      <c r="L98" s="692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</row>
    <row r="100" spans="1:41" ht="11.25">
      <c r="B100" s="164"/>
      <c r="D100" s="164"/>
      <c r="F100" s="164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</row>
    <row r="116" spans="17:41" ht="11.25"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</row>
    <row r="119" spans="17:41" ht="11.25"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</row>
    <row r="182" spans="17:41" ht="11.25"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</row>
  </sheetData>
  <mergeCells count="77">
    <mergeCell ref="C83:K83"/>
    <mergeCell ref="C84:K84"/>
    <mergeCell ref="C85:K85"/>
    <mergeCell ref="C86:K86"/>
    <mergeCell ref="C87:K87"/>
    <mergeCell ref="C88:K88"/>
    <mergeCell ref="C89:K89"/>
    <mergeCell ref="C90:K90"/>
    <mergeCell ref="C91:K91"/>
    <mergeCell ref="C92:K92"/>
    <mergeCell ref="C71:E71"/>
    <mergeCell ref="C72:E72"/>
    <mergeCell ref="C73:E73"/>
    <mergeCell ref="C74:E74"/>
    <mergeCell ref="C75:E75"/>
    <mergeCell ref="C78:K78"/>
    <mergeCell ref="C79:K79"/>
    <mergeCell ref="C80:K80"/>
    <mergeCell ref="C81:K81"/>
    <mergeCell ref="C82:K82"/>
    <mergeCell ref="C68:E68"/>
    <mergeCell ref="C69:E69"/>
    <mergeCell ref="C70:E70"/>
    <mergeCell ref="C61:E61"/>
    <mergeCell ref="C62:E62"/>
    <mergeCell ref="C63:E63"/>
    <mergeCell ref="C64:E64"/>
    <mergeCell ref="C65:E65"/>
    <mergeCell ref="C66:E66"/>
    <mergeCell ref="C67:N67"/>
    <mergeCell ref="K4:N4"/>
    <mergeCell ref="A4:C4"/>
    <mergeCell ref="A5:D5"/>
    <mergeCell ref="J5:N5"/>
    <mergeCell ref="A6:D6"/>
    <mergeCell ref="J6:N6"/>
    <mergeCell ref="C97:L97"/>
    <mergeCell ref="A22:N22"/>
    <mergeCell ref="C98:L98"/>
    <mergeCell ref="C96:L96"/>
    <mergeCell ref="A14:N14"/>
    <mergeCell ref="L33:M33"/>
    <mergeCell ref="B25:F25"/>
    <mergeCell ref="L36:M36"/>
    <mergeCell ref="A18:N18"/>
    <mergeCell ref="C56:E56"/>
    <mergeCell ref="C95:L95"/>
    <mergeCell ref="C44:E44"/>
    <mergeCell ref="C45:N45"/>
    <mergeCell ref="C46:E46"/>
    <mergeCell ref="C47:E47"/>
    <mergeCell ref="C57:E57"/>
    <mergeCell ref="D10:N10"/>
    <mergeCell ref="A13:N13"/>
    <mergeCell ref="A16:N16"/>
    <mergeCell ref="A21:N21"/>
    <mergeCell ref="A42:N42"/>
    <mergeCell ref="C41:E41"/>
    <mergeCell ref="N38:N40"/>
    <mergeCell ref="J38:L39"/>
    <mergeCell ref="B38:B40"/>
    <mergeCell ref="F38:F40"/>
    <mergeCell ref="A38:A40"/>
    <mergeCell ref="M38:M40"/>
    <mergeCell ref="G38:I39"/>
    <mergeCell ref="C38:E40"/>
    <mergeCell ref="A17:N17"/>
    <mergeCell ref="B24:F24"/>
    <mergeCell ref="L35:M35"/>
    <mergeCell ref="C58:E58"/>
    <mergeCell ref="C59:E59"/>
    <mergeCell ref="C60:E60"/>
    <mergeCell ref="C48:E48"/>
    <mergeCell ref="C49:E49"/>
    <mergeCell ref="C50:E50"/>
    <mergeCell ref="C52:E52"/>
    <mergeCell ref="C54:E54"/>
  </mergeCells>
  <printOptions horizontalCentered="1"/>
  <pageMargins left="0.39370078740157483" right="0.23622047244094491" top="0.78740157480314965" bottom="0.15748031496062992" header="0.11811023622047245" footer="0.11811023622047245"/>
  <pageSetup paperSize="9" fitToHeight="0" orientation="landscape" r:id="rId1"/>
  <headerFooter>
    <oddFooter>&amp;R&amp;8Страница &amp;P</oddFooter>
  </headerFooter>
  <rowBreaks count="1" manualBreakCount="1">
    <brk id="37" max="17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8"/>
  <sheetViews>
    <sheetView topLeftCell="A176" workbookViewId="0">
      <selection activeCell="A20" sqref="A20:XFD20"/>
    </sheetView>
  </sheetViews>
  <sheetFormatPr defaultColWidth="9.140625" defaultRowHeight="10.5" customHeight="1"/>
  <cols>
    <col min="1" max="1" width="9.140625" style="161"/>
    <col min="2" max="2" width="20.140625" style="161" customWidth="1"/>
    <col min="3" max="4" width="10.42578125" style="161" customWidth="1"/>
    <col min="5" max="5" width="13.28515625" style="161" customWidth="1"/>
    <col min="6" max="6" width="8.5703125" style="161" customWidth="1"/>
    <col min="7" max="7" width="7.85546875" style="161" customWidth="1"/>
    <col min="8" max="8" width="8.42578125" style="161" customWidth="1"/>
    <col min="9" max="9" width="9.7109375" style="161" customWidth="1"/>
    <col min="10" max="10" width="8.140625" style="161" customWidth="1"/>
    <col min="11" max="11" width="8.5703125" style="161" customWidth="1"/>
    <col min="12" max="12" width="10" style="161" customWidth="1"/>
    <col min="13" max="13" width="7.42578125" style="161" customWidth="1"/>
    <col min="14" max="14" width="9.7109375" style="161" customWidth="1"/>
    <col min="15" max="16" width="0" style="161" hidden="1" customWidth="1"/>
    <col min="17" max="25" width="9.140625" style="163"/>
    <col min="26" max="26" width="50.140625" style="162" hidden="1" customWidth="1"/>
    <col min="27" max="27" width="43.85546875" style="162" hidden="1" customWidth="1"/>
    <col min="28" max="28" width="101.140625" style="162" hidden="1" customWidth="1"/>
    <col min="29" max="32" width="140.85546875" style="162" hidden="1" customWidth="1"/>
    <col min="33" max="33" width="34.140625" style="162" hidden="1" customWidth="1"/>
    <col min="34" max="35" width="111.5703125" style="162" hidden="1" customWidth="1"/>
    <col min="36" max="40" width="34.140625" style="162" hidden="1" customWidth="1"/>
    <col min="41" max="43" width="84.42578125" style="162" hidden="1" customWidth="1"/>
    <col min="44" max="16384" width="9.140625" style="161"/>
  </cols>
  <sheetData>
    <row r="1" spans="1:30" s="161" customFormat="1" ht="11.25" customHeight="1">
      <c r="A1" s="165"/>
      <c r="N1" s="167" t="s">
        <v>230</v>
      </c>
    </row>
    <row r="2" spans="1:30" s="161" customFormat="1" ht="11.25" customHeight="1">
      <c r="N2" s="167" t="s">
        <v>229</v>
      </c>
    </row>
    <row r="3" spans="1:30" s="161" customFormat="1" ht="8.4499999999999993" customHeight="1">
      <c r="N3" s="167"/>
    </row>
    <row r="4" spans="1:30" s="161" customFormat="1" ht="14.25" customHeight="1">
      <c r="A4" s="699" t="s">
        <v>228</v>
      </c>
      <c r="B4" s="699"/>
      <c r="C4" s="699"/>
      <c r="D4" s="255"/>
      <c r="K4" s="699" t="s">
        <v>227</v>
      </c>
      <c r="L4" s="699"/>
      <c r="M4" s="699"/>
      <c r="N4" s="699"/>
    </row>
    <row r="5" spans="1:30" s="161" customFormat="1" ht="12.2" customHeight="1">
      <c r="A5" s="700"/>
      <c r="B5" s="700"/>
      <c r="C5" s="700"/>
      <c r="D5" s="700"/>
      <c r="E5" s="162"/>
      <c r="J5" s="701"/>
      <c r="K5" s="701"/>
      <c r="L5" s="701"/>
      <c r="M5" s="701"/>
      <c r="N5" s="701"/>
    </row>
    <row r="6" spans="1:30" s="161" customFormat="1" ht="11.25">
      <c r="A6" s="680"/>
      <c r="B6" s="680"/>
      <c r="C6" s="680"/>
      <c r="D6" s="680"/>
      <c r="J6" s="680"/>
      <c r="K6" s="680"/>
      <c r="L6" s="680"/>
      <c r="M6" s="680"/>
      <c r="N6" s="680"/>
      <c r="Z6" s="162" t="s">
        <v>219</v>
      </c>
      <c r="AA6" s="162" t="s">
        <v>219</v>
      </c>
    </row>
    <row r="7" spans="1:30" s="161" customFormat="1" ht="17.45" customHeight="1">
      <c r="A7" s="254"/>
      <c r="B7" s="253"/>
      <c r="C7" s="162"/>
      <c r="D7" s="162"/>
      <c r="J7" s="239"/>
      <c r="K7" s="239"/>
      <c r="L7" s="239"/>
      <c r="M7" s="239"/>
      <c r="N7" s="253"/>
    </row>
    <row r="8" spans="1:30" s="161" customFormat="1" ht="16.5" customHeight="1">
      <c r="A8" s="165" t="s">
        <v>226</v>
      </c>
      <c r="B8" s="190"/>
      <c r="C8" s="190"/>
      <c r="D8" s="190"/>
      <c r="L8" s="190"/>
      <c r="M8" s="190"/>
      <c r="N8" s="167" t="s">
        <v>226</v>
      </c>
    </row>
    <row r="9" spans="1:30" s="161" customFormat="1" ht="15.75" customHeight="1">
      <c r="F9" s="252"/>
    </row>
    <row r="10" spans="1:30" s="161" customFormat="1" ht="56.25">
      <c r="A10" s="251" t="s">
        <v>225</v>
      </c>
      <c r="B10" s="190"/>
      <c r="D10" s="680" t="s">
        <v>224</v>
      </c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AB10" s="162" t="s">
        <v>224</v>
      </c>
    </row>
    <row r="11" spans="1:30" s="161" customFormat="1" ht="15" customHeight="1">
      <c r="A11" s="249" t="s">
        <v>223</v>
      </c>
      <c r="D11" s="239" t="s">
        <v>222</v>
      </c>
      <c r="E11" s="239"/>
      <c r="F11" s="250"/>
      <c r="G11" s="250"/>
      <c r="H11" s="250"/>
      <c r="I11" s="250"/>
      <c r="J11" s="250"/>
      <c r="K11" s="250"/>
      <c r="L11" s="250"/>
      <c r="M11" s="250"/>
      <c r="N11" s="250"/>
    </row>
    <row r="12" spans="1:30" s="161" customFormat="1" ht="8.4499999999999993" customHeight="1">
      <c r="A12" s="249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30" s="161" customFormat="1" ht="11.25">
      <c r="A13" s="682" t="s">
        <v>335</v>
      </c>
      <c r="B13" s="682"/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AC13" s="162" t="s">
        <v>335</v>
      </c>
    </row>
    <row r="14" spans="1:30" s="161" customFormat="1" ht="11.25" customHeight="1">
      <c r="A14" s="690" t="s">
        <v>220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</row>
    <row r="15" spans="1:30" s="161" customFormat="1" ht="8.4499999999999993" customHeight="1">
      <c r="A15" s="248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</row>
    <row r="16" spans="1:30" s="161" customFormat="1" ht="11.25">
      <c r="A16" s="682"/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AD16" s="162" t="s">
        <v>219</v>
      </c>
    </row>
    <row r="17" spans="1:43" ht="11.25" customHeight="1">
      <c r="A17" s="690" t="s">
        <v>218</v>
      </c>
      <c r="B17" s="690"/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</row>
    <row r="18" spans="1:43" ht="24" customHeight="1">
      <c r="A18" s="695" t="s">
        <v>334</v>
      </c>
      <c r="B18" s="695"/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</row>
    <row r="19" spans="1:43" ht="8.4499999999999993" customHeight="1">
      <c r="A19" s="245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</row>
    <row r="20" spans="1:43" ht="8.4499999999999993" customHeight="1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</row>
    <row r="21" spans="1:43" ht="11.25">
      <c r="A21" s="683" t="s">
        <v>333</v>
      </c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2" t="s">
        <v>333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</row>
    <row r="22" spans="1:43" ht="13.7" customHeight="1">
      <c r="A22" s="690" t="s">
        <v>216</v>
      </c>
      <c r="B22" s="690"/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</row>
    <row r="23" spans="1:43" ht="15" customHeight="1">
      <c r="A23" s="165" t="s">
        <v>215</v>
      </c>
      <c r="B23" s="243" t="s">
        <v>214</v>
      </c>
      <c r="C23" s="161" t="s">
        <v>213</v>
      </c>
      <c r="F23" s="162"/>
      <c r="G23" s="162"/>
      <c r="H23" s="162"/>
      <c r="I23" s="162"/>
      <c r="J23" s="162"/>
      <c r="K23" s="162"/>
      <c r="L23" s="162"/>
      <c r="M23" s="162"/>
      <c r="N23" s="162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</row>
    <row r="24" spans="1:43" ht="18" customHeight="1">
      <c r="A24" s="165" t="s">
        <v>212</v>
      </c>
      <c r="B24" s="683" t="s">
        <v>211</v>
      </c>
      <c r="C24" s="683"/>
      <c r="D24" s="683"/>
      <c r="E24" s="683"/>
      <c r="F24" s="683"/>
      <c r="G24" s="162"/>
      <c r="H24" s="162"/>
      <c r="I24" s="162"/>
      <c r="J24" s="162"/>
      <c r="K24" s="162"/>
      <c r="L24" s="162"/>
      <c r="M24" s="162"/>
      <c r="N24" s="162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</row>
    <row r="25" spans="1:43" ht="11.25" customHeight="1">
      <c r="B25" s="693" t="s">
        <v>210</v>
      </c>
      <c r="C25" s="693"/>
      <c r="D25" s="693"/>
      <c r="E25" s="693"/>
      <c r="F25" s="693"/>
      <c r="G25" s="240"/>
      <c r="H25" s="240"/>
      <c r="I25" s="240"/>
      <c r="J25" s="240"/>
      <c r="K25" s="240"/>
      <c r="L25" s="240"/>
      <c r="M25" s="242"/>
      <c r="N25" s="24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</row>
    <row r="26" spans="1:43" ht="9.75" customHeight="1">
      <c r="D26" s="241"/>
      <c r="E26" s="241"/>
      <c r="F26" s="241"/>
      <c r="G26" s="241"/>
      <c r="H26" s="241"/>
      <c r="I26" s="241"/>
      <c r="J26" s="241"/>
      <c r="K26" s="241"/>
      <c r="L26" s="241"/>
      <c r="M26" s="240"/>
      <c r="N26" s="24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</row>
    <row r="27" spans="1:43" ht="11.25" customHeight="1">
      <c r="A27" s="237" t="s">
        <v>209</v>
      </c>
      <c r="D27" s="239"/>
      <c r="F27" s="238"/>
      <c r="G27" s="238"/>
      <c r="H27" s="238"/>
      <c r="I27" s="238"/>
      <c r="J27" s="238"/>
      <c r="K27" s="238"/>
      <c r="L27" s="238"/>
      <c r="M27" s="238"/>
      <c r="N27" s="238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</row>
    <row r="28" spans="1:43" ht="9.75" customHeight="1"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</row>
    <row r="29" spans="1:43" ht="9.75" customHeight="1"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</row>
    <row r="30" spans="1:43" ht="12.75" customHeight="1">
      <c r="A30" s="237" t="s">
        <v>208</v>
      </c>
      <c r="C30" s="231">
        <v>1320.49</v>
      </c>
      <c r="D30" s="230" t="s">
        <v>332</v>
      </c>
      <c r="E30" s="229" t="s">
        <v>196</v>
      </c>
      <c r="L30" s="236"/>
      <c r="M30" s="236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</row>
    <row r="31" spans="1:43" ht="12.75" customHeight="1">
      <c r="B31" s="161" t="s">
        <v>207</v>
      </c>
      <c r="C31" s="235"/>
      <c r="D31" s="234"/>
      <c r="E31" s="229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</row>
    <row r="32" spans="1:43" ht="12.75" customHeight="1">
      <c r="B32" s="161" t="s">
        <v>206</v>
      </c>
      <c r="C32" s="231">
        <v>1320.49</v>
      </c>
      <c r="D32" s="230" t="s">
        <v>332</v>
      </c>
      <c r="E32" s="229" t="s">
        <v>196</v>
      </c>
      <c r="G32" s="161" t="s">
        <v>204</v>
      </c>
      <c r="L32" s="231">
        <v>291.94</v>
      </c>
      <c r="M32" s="230" t="s">
        <v>331</v>
      </c>
      <c r="N32" s="229" t="s">
        <v>196</v>
      </c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</row>
    <row r="33" spans="1:43" ht="12.75" customHeight="1">
      <c r="B33" s="161" t="s">
        <v>203</v>
      </c>
      <c r="C33" s="231">
        <v>0</v>
      </c>
      <c r="D33" s="233" t="s">
        <v>197</v>
      </c>
      <c r="E33" s="229" t="s">
        <v>196</v>
      </c>
      <c r="G33" s="161" t="s">
        <v>202</v>
      </c>
      <c r="L33" s="679">
        <v>1104.97</v>
      </c>
      <c r="M33" s="679"/>
      <c r="N33" s="229" t="s">
        <v>199</v>
      </c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</row>
    <row r="34" spans="1:43" ht="12.75" customHeight="1">
      <c r="C34" s="231"/>
      <c r="D34" s="233"/>
      <c r="E34" s="229"/>
      <c r="L34" s="232"/>
      <c r="M34" s="232"/>
      <c r="N34" s="229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</row>
    <row r="35" spans="1:43" ht="12.75" customHeight="1">
      <c r="B35" s="161" t="s">
        <v>201</v>
      </c>
      <c r="C35" s="231">
        <v>0</v>
      </c>
      <c r="D35" s="233" t="s">
        <v>197</v>
      </c>
      <c r="E35" s="229" t="s">
        <v>196</v>
      </c>
      <c r="G35" s="161" t="s">
        <v>200</v>
      </c>
      <c r="L35" s="679">
        <v>382.3</v>
      </c>
      <c r="M35" s="679"/>
      <c r="N35" s="229" t="s">
        <v>199</v>
      </c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</row>
    <row r="36" spans="1:43" ht="12.75" customHeight="1">
      <c r="B36" s="161" t="s">
        <v>198</v>
      </c>
      <c r="C36" s="231">
        <v>0</v>
      </c>
      <c r="D36" s="230" t="s">
        <v>197</v>
      </c>
      <c r="E36" s="229" t="s">
        <v>196</v>
      </c>
      <c r="G36" s="161" t="s">
        <v>195</v>
      </c>
      <c r="L36" s="694"/>
      <c r="M36" s="694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</row>
    <row r="37" spans="1:43" ht="9.75" customHeight="1">
      <c r="A37" s="228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</row>
    <row r="38" spans="1:43" ht="36" customHeight="1">
      <c r="A38" s="689" t="s">
        <v>194</v>
      </c>
      <c r="B38" s="688" t="s">
        <v>43</v>
      </c>
      <c r="C38" s="688" t="s">
        <v>193</v>
      </c>
      <c r="D38" s="688"/>
      <c r="E38" s="688"/>
      <c r="F38" s="688" t="s">
        <v>192</v>
      </c>
      <c r="G38" s="688" t="s">
        <v>191</v>
      </c>
      <c r="H38" s="688"/>
      <c r="I38" s="688"/>
      <c r="J38" s="688" t="s">
        <v>190</v>
      </c>
      <c r="K38" s="688"/>
      <c r="L38" s="688"/>
      <c r="M38" s="688" t="s">
        <v>189</v>
      </c>
      <c r="N38" s="688" t="s">
        <v>188</v>
      </c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</row>
    <row r="39" spans="1:43" ht="36.75" customHeight="1">
      <c r="A39" s="689"/>
      <c r="B39" s="688"/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</row>
    <row r="40" spans="1:43" ht="42.75" customHeight="1">
      <c r="A40" s="689"/>
      <c r="B40" s="688"/>
      <c r="C40" s="688"/>
      <c r="D40" s="688"/>
      <c r="E40" s="688"/>
      <c r="F40" s="688"/>
      <c r="G40" s="227" t="s">
        <v>186</v>
      </c>
      <c r="H40" s="227" t="s">
        <v>185</v>
      </c>
      <c r="I40" s="227" t="s">
        <v>187</v>
      </c>
      <c r="J40" s="227" t="s">
        <v>186</v>
      </c>
      <c r="K40" s="227" t="s">
        <v>185</v>
      </c>
      <c r="L40" s="227" t="s">
        <v>184</v>
      </c>
      <c r="M40" s="688"/>
      <c r="N40" s="688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</row>
    <row r="41" spans="1:43" ht="11.25" customHeight="1">
      <c r="A41" s="226">
        <v>1</v>
      </c>
      <c r="B41" s="225">
        <v>2</v>
      </c>
      <c r="C41" s="687">
        <v>3</v>
      </c>
      <c r="D41" s="687"/>
      <c r="E41" s="687"/>
      <c r="F41" s="225">
        <v>4</v>
      </c>
      <c r="G41" s="225">
        <v>5</v>
      </c>
      <c r="H41" s="225">
        <v>6</v>
      </c>
      <c r="I41" s="225">
        <v>7</v>
      </c>
      <c r="J41" s="225">
        <v>8</v>
      </c>
      <c r="K41" s="225">
        <v>9</v>
      </c>
      <c r="L41" s="225">
        <v>10</v>
      </c>
      <c r="M41" s="225">
        <v>11</v>
      </c>
      <c r="N41" s="225">
        <v>12</v>
      </c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</row>
    <row r="42" spans="1:43" ht="12">
      <c r="A42" s="684" t="s">
        <v>183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6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91" t="s">
        <v>183</v>
      </c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</row>
    <row r="43" spans="1:43" ht="12">
      <c r="A43" s="287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9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9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</row>
    <row r="44" spans="1:43" ht="56.25">
      <c r="A44" s="218" t="s">
        <v>182</v>
      </c>
      <c r="B44" s="217" t="s">
        <v>330</v>
      </c>
      <c r="C44" s="696" t="s">
        <v>329</v>
      </c>
      <c r="D44" s="696"/>
      <c r="E44" s="696"/>
      <c r="F44" s="198" t="s">
        <v>177</v>
      </c>
      <c r="G44" s="198"/>
      <c r="H44" s="198"/>
      <c r="I44" s="266">
        <v>8.7229189999999992</v>
      </c>
      <c r="J44" s="188"/>
      <c r="K44" s="198"/>
      <c r="L44" s="188"/>
      <c r="M44" s="198"/>
      <c r="N44" s="215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91"/>
      <c r="AG44" s="175" t="s">
        <v>329</v>
      </c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</row>
    <row r="45" spans="1:43" ht="12">
      <c r="A45" s="214"/>
      <c r="B45" s="213"/>
      <c r="C45" s="680" t="s">
        <v>328</v>
      </c>
      <c r="D45" s="680"/>
      <c r="E45" s="680"/>
      <c r="F45" s="680"/>
      <c r="G45" s="680"/>
      <c r="H45" s="680"/>
      <c r="I45" s="680"/>
      <c r="J45" s="680"/>
      <c r="K45" s="680"/>
      <c r="L45" s="680"/>
      <c r="M45" s="680"/>
      <c r="N45" s="698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91"/>
      <c r="AG45" s="175"/>
      <c r="AH45" s="162" t="s">
        <v>328</v>
      </c>
      <c r="AI45" s="161"/>
      <c r="AJ45" s="161"/>
      <c r="AK45" s="161"/>
      <c r="AL45" s="161"/>
      <c r="AM45" s="161"/>
      <c r="AN45" s="161"/>
      <c r="AO45" s="161"/>
      <c r="AP45" s="161"/>
      <c r="AQ45" s="161"/>
    </row>
    <row r="46" spans="1:43" ht="12">
      <c r="A46" s="263"/>
      <c r="B46" s="182" t="s">
        <v>327</v>
      </c>
      <c r="C46" s="680" t="s">
        <v>326</v>
      </c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98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91"/>
      <c r="AG46" s="175"/>
      <c r="AH46" s="161"/>
      <c r="AI46" s="162" t="s">
        <v>326</v>
      </c>
      <c r="AJ46" s="161"/>
      <c r="AK46" s="161"/>
      <c r="AL46" s="161"/>
      <c r="AM46" s="161"/>
      <c r="AN46" s="161"/>
      <c r="AO46" s="161"/>
      <c r="AP46" s="161"/>
      <c r="AQ46" s="161"/>
    </row>
    <row r="47" spans="1:43" ht="12">
      <c r="A47" s="260"/>
      <c r="B47" s="182" t="s">
        <v>271</v>
      </c>
      <c r="C47" s="680" t="s">
        <v>270</v>
      </c>
      <c r="D47" s="680"/>
      <c r="E47" s="680"/>
      <c r="F47" s="192" t="s">
        <v>168</v>
      </c>
      <c r="G47" s="210">
        <v>11.5</v>
      </c>
      <c r="H47" s="209">
        <v>1.25</v>
      </c>
      <c r="I47" s="265">
        <v>125.3919606</v>
      </c>
      <c r="J47" s="201">
        <v>7.8</v>
      </c>
      <c r="K47" s="192"/>
      <c r="L47" s="201">
        <v>978.06</v>
      </c>
      <c r="M47" s="192"/>
      <c r="N47" s="207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91"/>
      <c r="AG47" s="175"/>
      <c r="AH47" s="161"/>
      <c r="AI47" s="161"/>
      <c r="AJ47" s="162" t="s">
        <v>270</v>
      </c>
      <c r="AK47" s="161"/>
      <c r="AL47" s="161"/>
      <c r="AM47" s="161"/>
      <c r="AN47" s="161"/>
      <c r="AO47" s="161"/>
      <c r="AP47" s="161"/>
      <c r="AQ47" s="161"/>
    </row>
    <row r="48" spans="1:43" ht="12">
      <c r="A48" s="203"/>
      <c r="B48" s="211">
        <v>1</v>
      </c>
      <c r="C48" s="680" t="s">
        <v>269</v>
      </c>
      <c r="D48" s="680"/>
      <c r="E48" s="680"/>
      <c r="F48" s="192"/>
      <c r="G48" s="192"/>
      <c r="H48" s="192"/>
      <c r="I48" s="192"/>
      <c r="J48" s="201">
        <v>89.7</v>
      </c>
      <c r="K48" s="209">
        <v>1.25</v>
      </c>
      <c r="L48" s="201">
        <v>978.06</v>
      </c>
      <c r="M48" s="209">
        <v>32.61</v>
      </c>
      <c r="N48" s="200">
        <v>31895</v>
      </c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91"/>
      <c r="AG48" s="175"/>
      <c r="AH48" s="161"/>
      <c r="AI48" s="161"/>
      <c r="AJ48" s="161"/>
      <c r="AK48" s="162" t="s">
        <v>269</v>
      </c>
      <c r="AL48" s="161"/>
      <c r="AM48" s="161"/>
      <c r="AN48" s="161"/>
      <c r="AO48" s="161"/>
      <c r="AP48" s="161"/>
      <c r="AQ48" s="161"/>
    </row>
    <row r="49" spans="1:43" ht="12">
      <c r="A49" s="203"/>
      <c r="B49" s="211">
        <v>2</v>
      </c>
      <c r="C49" s="680" t="s">
        <v>170</v>
      </c>
      <c r="D49" s="680"/>
      <c r="E49" s="680"/>
      <c r="F49" s="192"/>
      <c r="G49" s="192"/>
      <c r="H49" s="192"/>
      <c r="I49" s="192"/>
      <c r="J49" s="212">
        <v>2500</v>
      </c>
      <c r="K49" s="209">
        <v>1.25</v>
      </c>
      <c r="L49" s="212">
        <v>27259.119999999999</v>
      </c>
      <c r="M49" s="209">
        <v>12.04</v>
      </c>
      <c r="N49" s="200">
        <v>328200</v>
      </c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91"/>
      <c r="AG49" s="175"/>
      <c r="AH49" s="161"/>
      <c r="AI49" s="161"/>
      <c r="AJ49" s="161"/>
      <c r="AK49" s="162" t="s">
        <v>170</v>
      </c>
      <c r="AL49" s="161"/>
      <c r="AM49" s="161"/>
      <c r="AN49" s="161"/>
      <c r="AO49" s="161"/>
      <c r="AP49" s="161"/>
      <c r="AQ49" s="161"/>
    </row>
    <row r="50" spans="1:43" ht="12">
      <c r="A50" s="203"/>
      <c r="B50" s="211">
        <v>3</v>
      </c>
      <c r="C50" s="680" t="s">
        <v>169</v>
      </c>
      <c r="D50" s="680"/>
      <c r="E50" s="680"/>
      <c r="F50" s="192"/>
      <c r="G50" s="192"/>
      <c r="H50" s="192"/>
      <c r="I50" s="192"/>
      <c r="J50" s="201">
        <v>337.5</v>
      </c>
      <c r="K50" s="209">
        <v>1.25</v>
      </c>
      <c r="L50" s="212">
        <v>3679.98</v>
      </c>
      <c r="M50" s="209">
        <v>32.61</v>
      </c>
      <c r="N50" s="200">
        <v>120004</v>
      </c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91"/>
      <c r="AG50" s="175"/>
      <c r="AH50" s="161"/>
      <c r="AI50" s="161"/>
      <c r="AJ50" s="161"/>
      <c r="AK50" s="162" t="s">
        <v>169</v>
      </c>
      <c r="AL50" s="161"/>
      <c r="AM50" s="161"/>
      <c r="AN50" s="161"/>
      <c r="AO50" s="161"/>
      <c r="AP50" s="161"/>
      <c r="AQ50" s="161"/>
    </row>
    <row r="51" spans="1:43" ht="12">
      <c r="A51" s="203"/>
      <c r="B51" s="211"/>
      <c r="C51" s="213"/>
      <c r="D51" s="213"/>
      <c r="E51" s="213"/>
      <c r="F51" s="192"/>
      <c r="G51" s="192"/>
      <c r="H51" s="192"/>
      <c r="I51" s="192"/>
      <c r="J51" s="201"/>
      <c r="K51" s="209"/>
      <c r="L51" s="212"/>
      <c r="M51" s="209"/>
      <c r="N51" s="200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91"/>
      <c r="AG51" s="175"/>
      <c r="AH51" s="161"/>
      <c r="AI51" s="161"/>
      <c r="AJ51" s="161"/>
      <c r="AL51" s="161"/>
      <c r="AM51" s="161"/>
      <c r="AN51" s="161"/>
      <c r="AO51" s="161"/>
      <c r="AP51" s="161"/>
      <c r="AQ51" s="161"/>
    </row>
    <row r="52" spans="1:43" ht="12">
      <c r="A52" s="203"/>
      <c r="B52" s="182"/>
      <c r="C52" s="680" t="s">
        <v>268</v>
      </c>
      <c r="D52" s="680"/>
      <c r="E52" s="680"/>
      <c r="F52" s="192" t="s">
        <v>168</v>
      </c>
      <c r="G52" s="210">
        <v>11.5</v>
      </c>
      <c r="H52" s="209">
        <v>1.25</v>
      </c>
      <c r="I52" s="265">
        <v>125.3919606</v>
      </c>
      <c r="J52" s="182"/>
      <c r="K52" s="192"/>
      <c r="L52" s="182"/>
      <c r="M52" s="192"/>
      <c r="N52" s="207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91"/>
      <c r="AG52" s="175"/>
      <c r="AH52" s="161"/>
      <c r="AI52" s="161"/>
      <c r="AJ52" s="161"/>
      <c r="AK52" s="161"/>
      <c r="AL52" s="162" t="s">
        <v>268</v>
      </c>
      <c r="AM52" s="161"/>
      <c r="AN52" s="161"/>
      <c r="AO52" s="161"/>
      <c r="AP52" s="161"/>
      <c r="AQ52" s="161"/>
    </row>
    <row r="53" spans="1:43" ht="12">
      <c r="A53" s="203"/>
      <c r="B53" s="182"/>
      <c r="C53" s="213"/>
      <c r="D53" s="213"/>
      <c r="E53" s="213"/>
      <c r="F53" s="192"/>
      <c r="G53" s="210"/>
      <c r="H53" s="209"/>
      <c r="I53" s="265"/>
      <c r="J53" s="182"/>
      <c r="K53" s="192"/>
      <c r="L53" s="182"/>
      <c r="M53" s="192"/>
      <c r="N53" s="207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91"/>
      <c r="AG53" s="175"/>
      <c r="AH53" s="161"/>
      <c r="AI53" s="161"/>
      <c r="AJ53" s="161"/>
      <c r="AK53" s="161"/>
      <c r="AM53" s="161"/>
      <c r="AN53" s="161"/>
      <c r="AO53" s="161"/>
      <c r="AP53" s="161"/>
      <c r="AQ53" s="161"/>
    </row>
    <row r="54" spans="1:43" ht="12">
      <c r="A54" s="203"/>
      <c r="B54" s="182"/>
      <c r="C54" s="680" t="s">
        <v>167</v>
      </c>
      <c r="D54" s="680"/>
      <c r="E54" s="680"/>
      <c r="F54" s="192" t="s">
        <v>168</v>
      </c>
      <c r="G54" s="202">
        <v>25</v>
      </c>
      <c r="H54" s="209">
        <v>1.25</v>
      </c>
      <c r="I54" s="265">
        <v>272.59121879999998</v>
      </c>
      <c r="J54" s="182"/>
      <c r="K54" s="192"/>
      <c r="L54" s="182"/>
      <c r="M54" s="192"/>
      <c r="N54" s="207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91"/>
      <c r="AG54" s="175"/>
      <c r="AH54" s="161"/>
      <c r="AI54" s="161"/>
      <c r="AJ54" s="161"/>
      <c r="AK54" s="161"/>
      <c r="AL54" s="162" t="s">
        <v>167</v>
      </c>
      <c r="AM54" s="161"/>
      <c r="AN54" s="161"/>
      <c r="AO54" s="161"/>
      <c r="AP54" s="161"/>
      <c r="AQ54" s="161"/>
    </row>
    <row r="55" spans="1:43" ht="12">
      <c r="A55" s="203"/>
      <c r="B55" s="182"/>
      <c r="C55" s="213"/>
      <c r="D55" s="213"/>
      <c r="E55" s="213"/>
      <c r="F55" s="192"/>
      <c r="G55" s="202"/>
      <c r="H55" s="209"/>
      <c r="I55" s="265"/>
      <c r="J55" s="182"/>
      <c r="K55" s="192"/>
      <c r="L55" s="182"/>
      <c r="M55" s="192"/>
      <c r="N55" s="207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91"/>
      <c r="AG55" s="175"/>
      <c r="AH55" s="161"/>
      <c r="AI55" s="161"/>
      <c r="AJ55" s="161"/>
      <c r="AK55" s="161"/>
      <c r="AM55" s="161"/>
      <c r="AN55" s="161"/>
      <c r="AO55" s="161"/>
      <c r="AP55" s="161"/>
      <c r="AQ55" s="161"/>
    </row>
    <row r="56" spans="1:43" ht="12">
      <c r="A56" s="203"/>
      <c r="B56" s="182"/>
      <c r="C56" s="681" t="s">
        <v>166</v>
      </c>
      <c r="D56" s="681"/>
      <c r="E56" s="681"/>
      <c r="F56" s="196"/>
      <c r="G56" s="196"/>
      <c r="H56" s="196"/>
      <c r="I56" s="196"/>
      <c r="J56" s="205">
        <v>2589.6999999999998</v>
      </c>
      <c r="K56" s="196"/>
      <c r="L56" s="205">
        <v>28237.18</v>
      </c>
      <c r="M56" s="196"/>
      <c r="N56" s="204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91"/>
      <c r="AG56" s="175"/>
      <c r="AH56" s="161"/>
      <c r="AI56" s="161"/>
      <c r="AJ56" s="161"/>
      <c r="AK56" s="161"/>
      <c r="AL56" s="161"/>
      <c r="AM56" s="162" t="s">
        <v>166</v>
      </c>
      <c r="AN56" s="161"/>
      <c r="AO56" s="161"/>
      <c r="AP56" s="161"/>
      <c r="AQ56" s="161"/>
    </row>
    <row r="57" spans="1:43" ht="12">
      <c r="A57" s="203"/>
      <c r="B57" s="182"/>
      <c r="C57" s="680" t="s">
        <v>165</v>
      </c>
      <c r="D57" s="680"/>
      <c r="E57" s="680"/>
      <c r="F57" s="192"/>
      <c r="G57" s="192"/>
      <c r="H57" s="192"/>
      <c r="I57" s="192"/>
      <c r="J57" s="182"/>
      <c r="K57" s="192"/>
      <c r="L57" s="212">
        <v>4658.04</v>
      </c>
      <c r="M57" s="192"/>
      <c r="N57" s="200">
        <v>151899</v>
      </c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91"/>
      <c r="AG57" s="175"/>
      <c r="AH57" s="161"/>
      <c r="AI57" s="161"/>
      <c r="AJ57" s="161"/>
      <c r="AK57" s="161"/>
      <c r="AL57" s="162" t="s">
        <v>165</v>
      </c>
      <c r="AM57" s="161"/>
      <c r="AN57" s="161"/>
      <c r="AO57" s="161"/>
      <c r="AP57" s="161"/>
      <c r="AQ57" s="161"/>
    </row>
    <row r="58" spans="1:43" ht="22.5">
      <c r="A58" s="203"/>
      <c r="B58" s="182" t="s">
        <v>164</v>
      </c>
      <c r="C58" s="680" t="s">
        <v>163</v>
      </c>
      <c r="D58" s="680"/>
      <c r="E58" s="680"/>
      <c r="F58" s="192" t="s">
        <v>161</v>
      </c>
      <c r="G58" s="202">
        <v>92</v>
      </c>
      <c r="H58" s="192"/>
      <c r="I58" s="202">
        <v>92</v>
      </c>
      <c r="J58" s="182"/>
      <c r="K58" s="192"/>
      <c r="L58" s="212">
        <v>4285.3999999999996</v>
      </c>
      <c r="M58" s="192"/>
      <c r="N58" s="200">
        <v>139747</v>
      </c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91"/>
      <c r="AG58" s="175"/>
      <c r="AH58" s="161"/>
      <c r="AI58" s="161"/>
      <c r="AJ58" s="161"/>
      <c r="AK58" s="161"/>
      <c r="AL58" s="162" t="s">
        <v>163</v>
      </c>
      <c r="AM58" s="161"/>
      <c r="AN58" s="161"/>
      <c r="AO58" s="161"/>
      <c r="AP58" s="161"/>
      <c r="AQ58" s="161"/>
    </row>
    <row r="59" spans="1:43" ht="22.5">
      <c r="A59" s="203"/>
      <c r="B59" s="182" t="s">
        <v>162</v>
      </c>
      <c r="C59" s="680" t="s">
        <v>160</v>
      </c>
      <c r="D59" s="680"/>
      <c r="E59" s="680"/>
      <c r="F59" s="192" t="s">
        <v>161</v>
      </c>
      <c r="G59" s="202">
        <v>46</v>
      </c>
      <c r="H59" s="192"/>
      <c r="I59" s="202">
        <v>46</v>
      </c>
      <c r="J59" s="182"/>
      <c r="K59" s="192"/>
      <c r="L59" s="212">
        <v>2142.6999999999998</v>
      </c>
      <c r="M59" s="192"/>
      <c r="N59" s="200">
        <v>69874</v>
      </c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91"/>
      <c r="AG59" s="175"/>
      <c r="AH59" s="161"/>
      <c r="AI59" s="161"/>
      <c r="AJ59" s="161"/>
      <c r="AK59" s="161"/>
      <c r="AL59" s="162" t="s">
        <v>160</v>
      </c>
      <c r="AM59" s="161"/>
      <c r="AN59" s="161"/>
      <c r="AO59" s="161"/>
      <c r="AP59" s="161"/>
      <c r="AQ59" s="161"/>
    </row>
    <row r="60" spans="1:43" ht="12">
      <c r="A60" s="199"/>
      <c r="B60" s="173"/>
      <c r="C60" s="696" t="s">
        <v>159</v>
      </c>
      <c r="D60" s="696"/>
      <c r="E60" s="696"/>
      <c r="F60" s="198"/>
      <c r="G60" s="198"/>
      <c r="H60" s="198"/>
      <c r="I60" s="198"/>
      <c r="J60" s="188"/>
      <c r="K60" s="198"/>
      <c r="L60" s="197">
        <v>34665.279999999999</v>
      </c>
      <c r="M60" s="196"/>
      <c r="N60" s="195">
        <v>569716</v>
      </c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91"/>
      <c r="AG60" s="175"/>
      <c r="AH60" s="161"/>
      <c r="AI60" s="161"/>
      <c r="AJ60" s="161"/>
      <c r="AK60" s="161"/>
      <c r="AL60" s="161"/>
      <c r="AM60" s="161"/>
      <c r="AN60" s="175" t="s">
        <v>159</v>
      </c>
      <c r="AO60" s="161"/>
      <c r="AP60" s="161"/>
      <c r="AQ60" s="161"/>
    </row>
    <row r="61" spans="1:43" ht="33.75">
      <c r="A61" s="218" t="s">
        <v>179</v>
      </c>
      <c r="B61" s="217" t="s">
        <v>317</v>
      </c>
      <c r="C61" s="696" t="s">
        <v>325</v>
      </c>
      <c r="D61" s="696"/>
      <c r="E61" s="696"/>
      <c r="F61" s="198" t="s">
        <v>284</v>
      </c>
      <c r="G61" s="198"/>
      <c r="H61" s="198"/>
      <c r="I61" s="264">
        <v>2.69781</v>
      </c>
      <c r="J61" s="188"/>
      <c r="K61" s="198"/>
      <c r="L61" s="188"/>
      <c r="M61" s="198"/>
      <c r="N61" s="215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91"/>
      <c r="AG61" s="175" t="s">
        <v>325</v>
      </c>
      <c r="AH61" s="161"/>
      <c r="AI61" s="161"/>
      <c r="AJ61" s="161"/>
      <c r="AK61" s="161"/>
      <c r="AL61" s="161"/>
      <c r="AM61" s="161"/>
      <c r="AN61" s="175"/>
      <c r="AO61" s="161"/>
      <c r="AP61" s="161"/>
      <c r="AQ61" s="161"/>
    </row>
    <row r="62" spans="1:43" ht="12">
      <c r="A62" s="214"/>
      <c r="B62" s="213"/>
      <c r="C62" s="680" t="s">
        <v>324</v>
      </c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98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91"/>
      <c r="AG62" s="175"/>
      <c r="AH62" s="162" t="s">
        <v>324</v>
      </c>
      <c r="AI62" s="161"/>
      <c r="AJ62" s="161"/>
      <c r="AK62" s="161"/>
      <c r="AL62" s="161"/>
      <c r="AM62" s="161"/>
      <c r="AN62" s="175"/>
      <c r="AO62" s="161"/>
      <c r="AP62" s="161"/>
      <c r="AQ62" s="161"/>
    </row>
    <row r="63" spans="1:43" ht="22.5">
      <c r="A63" s="263"/>
      <c r="B63" s="182"/>
      <c r="C63" s="680" t="s">
        <v>323</v>
      </c>
      <c r="D63" s="680"/>
      <c r="E63" s="680"/>
      <c r="F63" s="680"/>
      <c r="G63" s="680"/>
      <c r="H63" s="680"/>
      <c r="I63" s="680"/>
      <c r="J63" s="680"/>
      <c r="K63" s="680"/>
      <c r="L63" s="680"/>
      <c r="M63" s="680"/>
      <c r="N63" s="698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91"/>
      <c r="AG63" s="175"/>
      <c r="AH63" s="161"/>
      <c r="AI63" s="162" t="s">
        <v>323</v>
      </c>
      <c r="AJ63" s="161"/>
      <c r="AK63" s="161"/>
      <c r="AL63" s="161"/>
      <c r="AM63" s="161"/>
      <c r="AN63" s="175"/>
      <c r="AO63" s="161"/>
      <c r="AP63" s="161"/>
      <c r="AQ63" s="161"/>
    </row>
    <row r="64" spans="1:43" ht="12">
      <c r="A64" s="260"/>
      <c r="B64" s="182" t="s">
        <v>312</v>
      </c>
      <c r="C64" s="680" t="s">
        <v>311</v>
      </c>
      <c r="D64" s="680"/>
      <c r="E64" s="680"/>
      <c r="F64" s="192" t="s">
        <v>168</v>
      </c>
      <c r="G64" s="202">
        <v>189</v>
      </c>
      <c r="H64" s="210">
        <v>1.2</v>
      </c>
      <c r="I64" s="220">
        <v>611.86330799999996</v>
      </c>
      <c r="J64" s="201">
        <v>8.3800000000000008</v>
      </c>
      <c r="K64" s="192"/>
      <c r="L64" s="212">
        <v>5127.41</v>
      </c>
      <c r="M64" s="192"/>
      <c r="N64" s="207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91"/>
      <c r="AG64" s="175"/>
      <c r="AH64" s="161"/>
      <c r="AI64" s="161"/>
      <c r="AJ64" s="162" t="s">
        <v>311</v>
      </c>
      <c r="AK64" s="161"/>
      <c r="AL64" s="161"/>
      <c r="AM64" s="161"/>
      <c r="AN64" s="175"/>
      <c r="AO64" s="161"/>
      <c r="AP64" s="161"/>
      <c r="AQ64" s="161"/>
    </row>
    <row r="65" spans="1:43" ht="12">
      <c r="A65" s="203"/>
      <c r="B65" s="211">
        <v>1</v>
      </c>
      <c r="C65" s="680" t="s">
        <v>269</v>
      </c>
      <c r="D65" s="680"/>
      <c r="E65" s="680"/>
      <c r="F65" s="192"/>
      <c r="G65" s="192"/>
      <c r="H65" s="192"/>
      <c r="I65" s="192"/>
      <c r="J65" s="212">
        <v>1583.82</v>
      </c>
      <c r="K65" s="210">
        <v>1.2</v>
      </c>
      <c r="L65" s="212">
        <v>5127.41</v>
      </c>
      <c r="M65" s="209">
        <v>32.61</v>
      </c>
      <c r="N65" s="200">
        <v>167205</v>
      </c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91"/>
      <c r="AG65" s="175"/>
      <c r="AH65" s="161"/>
      <c r="AI65" s="161"/>
      <c r="AJ65" s="161"/>
      <c r="AK65" s="162" t="s">
        <v>269</v>
      </c>
      <c r="AL65" s="161"/>
      <c r="AM65" s="161"/>
      <c r="AN65" s="175"/>
      <c r="AO65" s="161"/>
      <c r="AP65" s="161"/>
      <c r="AQ65" s="161"/>
    </row>
    <row r="66" spans="1:43" ht="12">
      <c r="A66" s="203"/>
      <c r="B66" s="182"/>
      <c r="C66" s="680" t="s">
        <v>268</v>
      </c>
      <c r="D66" s="680"/>
      <c r="E66" s="680"/>
      <c r="F66" s="192" t="s">
        <v>168</v>
      </c>
      <c r="G66" s="202">
        <v>189</v>
      </c>
      <c r="H66" s="210">
        <v>1.2</v>
      </c>
      <c r="I66" s="220">
        <v>611.86330799999996</v>
      </c>
      <c r="J66" s="182"/>
      <c r="K66" s="192"/>
      <c r="L66" s="182"/>
      <c r="M66" s="192"/>
      <c r="N66" s="207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91"/>
      <c r="AG66" s="175"/>
      <c r="AH66" s="161"/>
      <c r="AI66" s="161"/>
      <c r="AJ66" s="161"/>
      <c r="AK66" s="161"/>
      <c r="AL66" s="162" t="s">
        <v>268</v>
      </c>
      <c r="AM66" s="161"/>
      <c r="AN66" s="175"/>
      <c r="AO66" s="161"/>
      <c r="AP66" s="161"/>
      <c r="AQ66" s="161"/>
    </row>
    <row r="67" spans="1:43" ht="12">
      <c r="A67" s="203"/>
      <c r="B67" s="182"/>
      <c r="C67" s="681" t="s">
        <v>166</v>
      </c>
      <c r="D67" s="681"/>
      <c r="E67" s="681"/>
      <c r="F67" s="196"/>
      <c r="G67" s="196"/>
      <c r="H67" s="196"/>
      <c r="I67" s="196"/>
      <c r="J67" s="205">
        <v>1583.82</v>
      </c>
      <c r="K67" s="196"/>
      <c r="L67" s="205">
        <v>5127.41</v>
      </c>
      <c r="M67" s="196"/>
      <c r="N67" s="204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91"/>
      <c r="AG67" s="175"/>
      <c r="AH67" s="161"/>
      <c r="AI67" s="161"/>
      <c r="AJ67" s="161"/>
      <c r="AK67" s="161"/>
      <c r="AL67" s="161"/>
      <c r="AM67" s="162" t="s">
        <v>166</v>
      </c>
      <c r="AN67" s="175"/>
      <c r="AO67" s="161"/>
      <c r="AP67" s="161"/>
      <c r="AQ67" s="161"/>
    </row>
    <row r="68" spans="1:43" ht="12">
      <c r="A68" s="203"/>
      <c r="B68" s="182"/>
      <c r="C68" s="680" t="s">
        <v>165</v>
      </c>
      <c r="D68" s="680"/>
      <c r="E68" s="680"/>
      <c r="F68" s="192"/>
      <c r="G68" s="192"/>
      <c r="H68" s="192"/>
      <c r="I68" s="192"/>
      <c r="J68" s="182"/>
      <c r="K68" s="192"/>
      <c r="L68" s="212">
        <v>5127.41</v>
      </c>
      <c r="M68" s="192"/>
      <c r="N68" s="200">
        <v>167205</v>
      </c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91"/>
      <c r="AG68" s="175"/>
      <c r="AH68" s="161"/>
      <c r="AI68" s="161"/>
      <c r="AJ68" s="161"/>
      <c r="AK68" s="161"/>
      <c r="AL68" s="162" t="s">
        <v>165</v>
      </c>
      <c r="AM68" s="161"/>
      <c r="AN68" s="175"/>
      <c r="AO68" s="161"/>
      <c r="AP68" s="161"/>
      <c r="AQ68" s="161"/>
    </row>
    <row r="69" spans="1:43" ht="22.5">
      <c r="A69" s="203"/>
      <c r="B69" s="182" t="s">
        <v>279</v>
      </c>
      <c r="C69" s="680" t="s">
        <v>278</v>
      </c>
      <c r="D69" s="680"/>
      <c r="E69" s="680"/>
      <c r="F69" s="192" t="s">
        <v>161</v>
      </c>
      <c r="G69" s="202">
        <v>89</v>
      </c>
      <c r="H69" s="192"/>
      <c r="I69" s="202">
        <v>89</v>
      </c>
      <c r="J69" s="182"/>
      <c r="K69" s="192"/>
      <c r="L69" s="212">
        <v>4563.3900000000003</v>
      </c>
      <c r="M69" s="192"/>
      <c r="N69" s="200">
        <v>148812</v>
      </c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91"/>
      <c r="AG69" s="175"/>
      <c r="AH69" s="161"/>
      <c r="AI69" s="161"/>
      <c r="AJ69" s="161"/>
      <c r="AK69" s="161"/>
      <c r="AL69" s="162" t="s">
        <v>278</v>
      </c>
      <c r="AM69" s="161"/>
      <c r="AN69" s="175"/>
      <c r="AO69" s="161"/>
      <c r="AP69" s="161"/>
      <c r="AQ69" s="161"/>
    </row>
    <row r="70" spans="1:43" ht="22.5">
      <c r="A70" s="203"/>
      <c r="B70" s="182" t="s">
        <v>277</v>
      </c>
      <c r="C70" s="680" t="s">
        <v>276</v>
      </c>
      <c r="D70" s="680"/>
      <c r="E70" s="680"/>
      <c r="F70" s="192" t="s">
        <v>161</v>
      </c>
      <c r="G70" s="202">
        <v>40</v>
      </c>
      <c r="H70" s="192"/>
      <c r="I70" s="202">
        <v>40</v>
      </c>
      <c r="J70" s="182"/>
      <c r="K70" s="192"/>
      <c r="L70" s="212">
        <v>2050.96</v>
      </c>
      <c r="M70" s="192"/>
      <c r="N70" s="200">
        <v>66882</v>
      </c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91"/>
      <c r="AG70" s="175"/>
      <c r="AH70" s="161"/>
      <c r="AI70" s="161"/>
      <c r="AJ70" s="161"/>
      <c r="AK70" s="161"/>
      <c r="AL70" s="162" t="s">
        <v>276</v>
      </c>
      <c r="AM70" s="161"/>
      <c r="AN70" s="175"/>
      <c r="AO70" s="161"/>
      <c r="AP70" s="161"/>
      <c r="AQ70" s="161"/>
    </row>
    <row r="71" spans="1:43" ht="12">
      <c r="A71" s="199"/>
      <c r="B71" s="173"/>
      <c r="C71" s="696" t="s">
        <v>159</v>
      </c>
      <c r="D71" s="696"/>
      <c r="E71" s="696"/>
      <c r="F71" s="198"/>
      <c r="G71" s="198"/>
      <c r="H71" s="198"/>
      <c r="I71" s="198"/>
      <c r="J71" s="188"/>
      <c r="K71" s="198"/>
      <c r="L71" s="197">
        <v>11741.76</v>
      </c>
      <c r="M71" s="196"/>
      <c r="N71" s="195">
        <v>382899</v>
      </c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91"/>
      <c r="AG71" s="175"/>
      <c r="AH71" s="161"/>
      <c r="AI71" s="161"/>
      <c r="AJ71" s="161"/>
      <c r="AK71" s="161"/>
      <c r="AL71" s="161"/>
      <c r="AM71" s="161"/>
      <c r="AN71" s="175" t="s">
        <v>159</v>
      </c>
      <c r="AO71" s="161"/>
      <c r="AP71" s="161"/>
      <c r="AQ71" s="161"/>
    </row>
    <row r="72" spans="1:43" ht="45">
      <c r="A72" s="218" t="s">
        <v>175</v>
      </c>
      <c r="B72" s="217" t="s">
        <v>317</v>
      </c>
      <c r="C72" s="696" t="s">
        <v>322</v>
      </c>
      <c r="D72" s="696"/>
      <c r="E72" s="696"/>
      <c r="F72" s="198" t="s">
        <v>284</v>
      </c>
      <c r="G72" s="198"/>
      <c r="H72" s="198"/>
      <c r="I72" s="256">
        <v>0.25</v>
      </c>
      <c r="J72" s="188"/>
      <c r="K72" s="198"/>
      <c r="L72" s="188"/>
      <c r="M72" s="198"/>
      <c r="N72" s="215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91"/>
      <c r="AG72" s="175" t="s">
        <v>322</v>
      </c>
      <c r="AH72" s="161"/>
      <c r="AI72" s="161"/>
      <c r="AJ72" s="161"/>
      <c r="AK72" s="161"/>
      <c r="AL72" s="161"/>
      <c r="AM72" s="161"/>
      <c r="AN72" s="175"/>
      <c r="AO72" s="161"/>
      <c r="AP72" s="161"/>
      <c r="AQ72" s="161"/>
    </row>
    <row r="73" spans="1:43" ht="12">
      <c r="A73" s="214"/>
      <c r="B73" s="213"/>
      <c r="C73" s="680" t="s">
        <v>321</v>
      </c>
      <c r="D73" s="680"/>
      <c r="E73" s="680"/>
      <c r="F73" s="680"/>
      <c r="G73" s="680"/>
      <c r="H73" s="680"/>
      <c r="I73" s="680"/>
      <c r="J73" s="680"/>
      <c r="K73" s="680"/>
      <c r="L73" s="680"/>
      <c r="M73" s="680"/>
      <c r="N73" s="698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91"/>
      <c r="AG73" s="175"/>
      <c r="AH73" s="162" t="s">
        <v>321</v>
      </c>
      <c r="AI73" s="161"/>
      <c r="AJ73" s="161"/>
      <c r="AK73" s="161"/>
      <c r="AL73" s="161"/>
      <c r="AM73" s="161"/>
      <c r="AN73" s="175"/>
      <c r="AO73" s="161"/>
      <c r="AP73" s="161"/>
      <c r="AQ73" s="161"/>
    </row>
    <row r="74" spans="1:43" ht="12">
      <c r="A74" s="263"/>
      <c r="B74" s="182" t="s">
        <v>320</v>
      </c>
      <c r="C74" s="680" t="s">
        <v>319</v>
      </c>
      <c r="D74" s="680"/>
      <c r="E74" s="680"/>
      <c r="F74" s="680"/>
      <c r="G74" s="680"/>
      <c r="H74" s="680"/>
      <c r="I74" s="680"/>
      <c r="J74" s="680"/>
      <c r="K74" s="680"/>
      <c r="L74" s="680"/>
      <c r="M74" s="680"/>
      <c r="N74" s="698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91"/>
      <c r="AG74" s="175"/>
      <c r="AH74" s="161"/>
      <c r="AI74" s="162" t="s">
        <v>319</v>
      </c>
      <c r="AJ74" s="161"/>
      <c r="AK74" s="161"/>
      <c r="AL74" s="161"/>
      <c r="AM74" s="161"/>
      <c r="AN74" s="175"/>
      <c r="AO74" s="161"/>
      <c r="AP74" s="161"/>
      <c r="AQ74" s="161"/>
    </row>
    <row r="75" spans="1:43" ht="12">
      <c r="A75" s="260"/>
      <c r="B75" s="182" t="s">
        <v>312</v>
      </c>
      <c r="C75" s="680" t="s">
        <v>311</v>
      </c>
      <c r="D75" s="680"/>
      <c r="E75" s="680"/>
      <c r="F75" s="192" t="s">
        <v>168</v>
      </c>
      <c r="G75" s="202">
        <v>189</v>
      </c>
      <c r="H75" s="210">
        <v>1.3</v>
      </c>
      <c r="I75" s="208">
        <v>61.424999999999997</v>
      </c>
      <c r="J75" s="201">
        <v>8.3800000000000008</v>
      </c>
      <c r="K75" s="192"/>
      <c r="L75" s="201">
        <v>514.74</v>
      </c>
      <c r="M75" s="192"/>
      <c r="N75" s="207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91"/>
      <c r="AG75" s="175"/>
      <c r="AH75" s="161"/>
      <c r="AI75" s="161"/>
      <c r="AJ75" s="162" t="s">
        <v>311</v>
      </c>
      <c r="AK75" s="161"/>
      <c r="AL75" s="161"/>
      <c r="AM75" s="161"/>
      <c r="AN75" s="175"/>
      <c r="AO75" s="161"/>
      <c r="AP75" s="161"/>
      <c r="AQ75" s="161"/>
    </row>
    <row r="76" spans="1:43" ht="12">
      <c r="A76" s="203"/>
      <c r="B76" s="211">
        <v>1</v>
      </c>
      <c r="C76" s="680" t="s">
        <v>269</v>
      </c>
      <c r="D76" s="680"/>
      <c r="E76" s="680"/>
      <c r="F76" s="192"/>
      <c r="G76" s="192"/>
      <c r="H76" s="192"/>
      <c r="I76" s="192"/>
      <c r="J76" s="212">
        <v>1583.82</v>
      </c>
      <c r="K76" s="210">
        <v>1.3</v>
      </c>
      <c r="L76" s="201">
        <v>514.74</v>
      </c>
      <c r="M76" s="209">
        <v>32.61</v>
      </c>
      <c r="N76" s="200">
        <v>16786</v>
      </c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91"/>
      <c r="AG76" s="175"/>
      <c r="AH76" s="161"/>
      <c r="AI76" s="161"/>
      <c r="AJ76" s="161"/>
      <c r="AK76" s="162" t="s">
        <v>269</v>
      </c>
      <c r="AL76" s="161"/>
      <c r="AM76" s="161"/>
      <c r="AN76" s="175"/>
      <c r="AO76" s="161"/>
      <c r="AP76" s="161"/>
      <c r="AQ76" s="161"/>
    </row>
    <row r="77" spans="1:43" ht="12">
      <c r="A77" s="203"/>
      <c r="B77" s="182"/>
      <c r="C77" s="680" t="s">
        <v>268</v>
      </c>
      <c r="D77" s="680"/>
      <c r="E77" s="680"/>
      <c r="F77" s="192" t="s">
        <v>168</v>
      </c>
      <c r="G77" s="202">
        <v>189</v>
      </c>
      <c r="H77" s="210">
        <v>1.3</v>
      </c>
      <c r="I77" s="208">
        <v>61.424999999999997</v>
      </c>
      <c r="J77" s="182"/>
      <c r="K77" s="192"/>
      <c r="L77" s="182"/>
      <c r="M77" s="192"/>
      <c r="N77" s="207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91"/>
      <c r="AG77" s="175"/>
      <c r="AH77" s="161"/>
      <c r="AI77" s="161"/>
      <c r="AJ77" s="161"/>
      <c r="AK77" s="161"/>
      <c r="AL77" s="162" t="s">
        <v>268</v>
      </c>
      <c r="AM77" s="161"/>
      <c r="AN77" s="175"/>
      <c r="AO77" s="161"/>
      <c r="AP77" s="161"/>
      <c r="AQ77" s="161"/>
    </row>
    <row r="78" spans="1:43" ht="12">
      <c r="A78" s="203"/>
      <c r="B78" s="182"/>
      <c r="C78" s="681" t="s">
        <v>166</v>
      </c>
      <c r="D78" s="681"/>
      <c r="E78" s="681"/>
      <c r="F78" s="196"/>
      <c r="G78" s="196"/>
      <c r="H78" s="196"/>
      <c r="I78" s="196"/>
      <c r="J78" s="205">
        <v>1583.82</v>
      </c>
      <c r="K78" s="196"/>
      <c r="L78" s="206">
        <v>514.74</v>
      </c>
      <c r="M78" s="196"/>
      <c r="N78" s="204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91"/>
      <c r="AG78" s="175"/>
      <c r="AH78" s="161"/>
      <c r="AI78" s="161"/>
      <c r="AJ78" s="161"/>
      <c r="AK78" s="161"/>
      <c r="AL78" s="161"/>
      <c r="AM78" s="162" t="s">
        <v>166</v>
      </c>
      <c r="AN78" s="175"/>
      <c r="AO78" s="161"/>
      <c r="AP78" s="161"/>
      <c r="AQ78" s="161"/>
    </row>
    <row r="79" spans="1:43" ht="12">
      <c r="A79" s="203"/>
      <c r="B79" s="182"/>
      <c r="C79" s="680" t="s">
        <v>165</v>
      </c>
      <c r="D79" s="680"/>
      <c r="E79" s="680"/>
      <c r="F79" s="192"/>
      <c r="G79" s="192"/>
      <c r="H79" s="192"/>
      <c r="I79" s="192"/>
      <c r="J79" s="182"/>
      <c r="K79" s="192"/>
      <c r="L79" s="201">
        <v>514.74</v>
      </c>
      <c r="M79" s="192"/>
      <c r="N79" s="200">
        <v>16786</v>
      </c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91"/>
      <c r="AG79" s="175"/>
      <c r="AH79" s="161"/>
      <c r="AI79" s="161"/>
      <c r="AJ79" s="161"/>
      <c r="AK79" s="161"/>
      <c r="AL79" s="162" t="s">
        <v>165</v>
      </c>
      <c r="AM79" s="161"/>
      <c r="AN79" s="175"/>
      <c r="AO79" s="161"/>
      <c r="AP79" s="161"/>
      <c r="AQ79" s="161"/>
    </row>
    <row r="80" spans="1:43" ht="22.5">
      <c r="A80" s="203"/>
      <c r="B80" s="182" t="s">
        <v>279</v>
      </c>
      <c r="C80" s="680" t="s">
        <v>278</v>
      </c>
      <c r="D80" s="680"/>
      <c r="E80" s="680"/>
      <c r="F80" s="192" t="s">
        <v>161</v>
      </c>
      <c r="G80" s="202">
        <v>89</v>
      </c>
      <c r="H80" s="192"/>
      <c r="I80" s="202">
        <v>89</v>
      </c>
      <c r="J80" s="182"/>
      <c r="K80" s="192"/>
      <c r="L80" s="201">
        <v>458.12</v>
      </c>
      <c r="M80" s="192"/>
      <c r="N80" s="200">
        <v>14940</v>
      </c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91"/>
      <c r="AG80" s="175"/>
      <c r="AH80" s="161"/>
      <c r="AI80" s="161"/>
      <c r="AJ80" s="161"/>
      <c r="AK80" s="161"/>
      <c r="AL80" s="162" t="s">
        <v>278</v>
      </c>
      <c r="AM80" s="161"/>
      <c r="AN80" s="175"/>
      <c r="AO80" s="161"/>
      <c r="AP80" s="161"/>
      <c r="AQ80" s="161"/>
    </row>
    <row r="81" spans="1:43" ht="22.5">
      <c r="A81" s="203"/>
      <c r="B81" s="182" t="s">
        <v>277</v>
      </c>
      <c r="C81" s="680" t="s">
        <v>276</v>
      </c>
      <c r="D81" s="680"/>
      <c r="E81" s="680"/>
      <c r="F81" s="192" t="s">
        <v>161</v>
      </c>
      <c r="G81" s="202">
        <v>40</v>
      </c>
      <c r="H81" s="192"/>
      <c r="I81" s="202">
        <v>40</v>
      </c>
      <c r="J81" s="182"/>
      <c r="K81" s="192"/>
      <c r="L81" s="201">
        <v>205.9</v>
      </c>
      <c r="M81" s="192"/>
      <c r="N81" s="200">
        <v>6714</v>
      </c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91"/>
      <c r="AG81" s="175"/>
      <c r="AH81" s="161"/>
      <c r="AI81" s="161"/>
      <c r="AJ81" s="161"/>
      <c r="AK81" s="161"/>
      <c r="AL81" s="162" t="s">
        <v>276</v>
      </c>
      <c r="AM81" s="161"/>
      <c r="AN81" s="175"/>
      <c r="AO81" s="161"/>
      <c r="AP81" s="161"/>
      <c r="AQ81" s="161"/>
    </row>
    <row r="82" spans="1:43" ht="12">
      <c r="A82" s="199"/>
      <c r="B82" s="173"/>
      <c r="C82" s="696" t="s">
        <v>159</v>
      </c>
      <c r="D82" s="696"/>
      <c r="E82" s="696"/>
      <c r="F82" s="198"/>
      <c r="G82" s="198"/>
      <c r="H82" s="198"/>
      <c r="I82" s="198"/>
      <c r="J82" s="188"/>
      <c r="K82" s="198"/>
      <c r="L82" s="197">
        <v>1178.76</v>
      </c>
      <c r="M82" s="196"/>
      <c r="N82" s="195">
        <v>38440</v>
      </c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91"/>
      <c r="AG82" s="175"/>
      <c r="AH82" s="161"/>
      <c r="AI82" s="161"/>
      <c r="AJ82" s="161"/>
      <c r="AK82" s="161"/>
      <c r="AL82" s="161"/>
      <c r="AM82" s="161"/>
      <c r="AN82" s="175" t="s">
        <v>159</v>
      </c>
      <c r="AO82" s="161"/>
      <c r="AP82" s="161"/>
      <c r="AQ82" s="161"/>
    </row>
    <row r="83" spans="1:43" ht="45">
      <c r="A83" s="218" t="s">
        <v>318</v>
      </c>
      <c r="B83" s="217" t="s">
        <v>317</v>
      </c>
      <c r="C83" s="696" t="s">
        <v>316</v>
      </c>
      <c r="D83" s="696"/>
      <c r="E83" s="696"/>
      <c r="F83" s="198" t="s">
        <v>284</v>
      </c>
      <c r="G83" s="198"/>
      <c r="H83" s="198"/>
      <c r="I83" s="262">
        <v>6.4000000000000001E-2</v>
      </c>
      <c r="J83" s="188"/>
      <c r="K83" s="198"/>
      <c r="L83" s="188"/>
      <c r="M83" s="198"/>
      <c r="N83" s="215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91"/>
      <c r="AG83" s="175" t="s">
        <v>316</v>
      </c>
      <c r="AH83" s="161"/>
      <c r="AI83" s="161"/>
      <c r="AJ83" s="161"/>
      <c r="AK83" s="161"/>
      <c r="AL83" s="161"/>
      <c r="AM83" s="161"/>
      <c r="AN83" s="175"/>
      <c r="AO83" s="161"/>
      <c r="AP83" s="161"/>
      <c r="AQ83" s="161"/>
    </row>
    <row r="84" spans="1:43" ht="12">
      <c r="A84" s="214"/>
      <c r="B84" s="213"/>
      <c r="C84" s="680" t="s">
        <v>315</v>
      </c>
      <c r="D84" s="680"/>
      <c r="E84" s="680"/>
      <c r="F84" s="680"/>
      <c r="G84" s="680"/>
      <c r="H84" s="680"/>
      <c r="I84" s="680"/>
      <c r="J84" s="680"/>
      <c r="K84" s="680"/>
      <c r="L84" s="680"/>
      <c r="M84" s="680"/>
      <c r="N84" s="698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91"/>
      <c r="AG84" s="175"/>
      <c r="AH84" s="162" t="s">
        <v>315</v>
      </c>
      <c r="AI84" s="161"/>
      <c r="AJ84" s="161"/>
      <c r="AK84" s="161"/>
      <c r="AL84" s="161"/>
      <c r="AM84" s="161"/>
      <c r="AN84" s="175"/>
      <c r="AO84" s="161"/>
      <c r="AP84" s="161"/>
      <c r="AQ84" s="161"/>
    </row>
    <row r="85" spans="1:43" ht="22.5">
      <c r="A85" s="263"/>
      <c r="B85" s="182" t="s">
        <v>314</v>
      </c>
      <c r="C85" s="680" t="s">
        <v>313</v>
      </c>
      <c r="D85" s="680"/>
      <c r="E85" s="680"/>
      <c r="F85" s="680"/>
      <c r="G85" s="680"/>
      <c r="H85" s="680"/>
      <c r="I85" s="680"/>
      <c r="J85" s="680"/>
      <c r="K85" s="680"/>
      <c r="L85" s="680"/>
      <c r="M85" s="680"/>
      <c r="N85" s="698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91"/>
      <c r="AG85" s="175"/>
      <c r="AH85" s="161"/>
      <c r="AI85" s="162" t="s">
        <v>313</v>
      </c>
      <c r="AJ85" s="161"/>
      <c r="AK85" s="161"/>
      <c r="AL85" s="161"/>
      <c r="AM85" s="161"/>
      <c r="AN85" s="175"/>
      <c r="AO85" s="161"/>
      <c r="AP85" s="161"/>
      <c r="AQ85" s="161"/>
    </row>
    <row r="86" spans="1:43" ht="12">
      <c r="A86" s="260"/>
      <c r="B86" s="182" t="s">
        <v>312</v>
      </c>
      <c r="C86" s="680" t="s">
        <v>311</v>
      </c>
      <c r="D86" s="680"/>
      <c r="E86" s="680"/>
      <c r="F86" s="192" t="s">
        <v>168</v>
      </c>
      <c r="G86" s="202">
        <v>189</v>
      </c>
      <c r="H86" s="209">
        <v>1.1499999999999999</v>
      </c>
      <c r="I86" s="261">
        <v>13.910399999999999</v>
      </c>
      <c r="J86" s="201">
        <v>8.3800000000000008</v>
      </c>
      <c r="K86" s="192"/>
      <c r="L86" s="201">
        <v>116.57</v>
      </c>
      <c r="M86" s="192"/>
      <c r="N86" s="207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91"/>
      <c r="AG86" s="175"/>
      <c r="AH86" s="161"/>
      <c r="AI86" s="161"/>
      <c r="AJ86" s="162" t="s">
        <v>311</v>
      </c>
      <c r="AK86" s="161"/>
      <c r="AL86" s="161"/>
      <c r="AM86" s="161"/>
      <c r="AN86" s="175"/>
      <c r="AO86" s="161"/>
      <c r="AP86" s="161"/>
      <c r="AQ86" s="161"/>
    </row>
    <row r="87" spans="1:43" ht="12">
      <c r="A87" s="203"/>
      <c r="B87" s="211">
        <v>1</v>
      </c>
      <c r="C87" s="680" t="s">
        <v>269</v>
      </c>
      <c r="D87" s="680"/>
      <c r="E87" s="680"/>
      <c r="F87" s="192"/>
      <c r="G87" s="192"/>
      <c r="H87" s="192"/>
      <c r="I87" s="192"/>
      <c r="J87" s="212">
        <v>1583.82</v>
      </c>
      <c r="K87" s="209">
        <v>1.1499999999999999</v>
      </c>
      <c r="L87" s="201">
        <v>116.57</v>
      </c>
      <c r="M87" s="209">
        <v>32.61</v>
      </c>
      <c r="N87" s="200">
        <v>3801</v>
      </c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91"/>
      <c r="AG87" s="175"/>
      <c r="AH87" s="161"/>
      <c r="AI87" s="161"/>
      <c r="AJ87" s="161"/>
      <c r="AK87" s="162" t="s">
        <v>269</v>
      </c>
      <c r="AL87" s="161"/>
      <c r="AM87" s="161"/>
      <c r="AN87" s="175"/>
      <c r="AO87" s="161"/>
      <c r="AP87" s="161"/>
      <c r="AQ87" s="161"/>
    </row>
    <row r="88" spans="1:43" ht="12">
      <c r="A88" s="203"/>
      <c r="B88" s="182"/>
      <c r="C88" s="680" t="s">
        <v>268</v>
      </c>
      <c r="D88" s="680"/>
      <c r="E88" s="680"/>
      <c r="F88" s="192" t="s">
        <v>168</v>
      </c>
      <c r="G88" s="202">
        <v>189</v>
      </c>
      <c r="H88" s="209">
        <v>1.1499999999999999</v>
      </c>
      <c r="I88" s="261">
        <v>13.910399999999999</v>
      </c>
      <c r="J88" s="182"/>
      <c r="K88" s="192"/>
      <c r="L88" s="182"/>
      <c r="M88" s="192"/>
      <c r="N88" s="207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91"/>
      <c r="AG88" s="175"/>
      <c r="AH88" s="161"/>
      <c r="AI88" s="161"/>
      <c r="AJ88" s="161"/>
      <c r="AK88" s="161"/>
      <c r="AL88" s="162" t="s">
        <v>268</v>
      </c>
      <c r="AM88" s="161"/>
      <c r="AN88" s="175"/>
      <c r="AO88" s="161"/>
      <c r="AP88" s="161"/>
      <c r="AQ88" s="161"/>
    </row>
    <row r="89" spans="1:43" ht="12">
      <c r="A89" s="203"/>
      <c r="B89" s="182"/>
      <c r="C89" s="681" t="s">
        <v>166</v>
      </c>
      <c r="D89" s="681"/>
      <c r="E89" s="681"/>
      <c r="F89" s="196"/>
      <c r="G89" s="196"/>
      <c r="H89" s="196"/>
      <c r="I89" s="196"/>
      <c r="J89" s="205">
        <v>1583.82</v>
      </c>
      <c r="K89" s="196"/>
      <c r="L89" s="206">
        <v>116.57</v>
      </c>
      <c r="M89" s="196"/>
      <c r="N89" s="204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91"/>
      <c r="AG89" s="175"/>
      <c r="AH89" s="161"/>
      <c r="AI89" s="161"/>
      <c r="AJ89" s="161"/>
      <c r="AK89" s="161"/>
      <c r="AL89" s="161"/>
      <c r="AM89" s="162" t="s">
        <v>166</v>
      </c>
      <c r="AN89" s="175"/>
      <c r="AO89" s="161"/>
      <c r="AP89" s="161"/>
      <c r="AQ89" s="161"/>
    </row>
    <row r="90" spans="1:43" ht="12">
      <c r="A90" s="203"/>
      <c r="B90" s="182"/>
      <c r="C90" s="680" t="s">
        <v>165</v>
      </c>
      <c r="D90" s="680"/>
      <c r="E90" s="680"/>
      <c r="F90" s="192"/>
      <c r="G90" s="192"/>
      <c r="H90" s="192"/>
      <c r="I90" s="192"/>
      <c r="J90" s="182"/>
      <c r="K90" s="192"/>
      <c r="L90" s="201">
        <v>116.57</v>
      </c>
      <c r="M90" s="192"/>
      <c r="N90" s="200">
        <v>3801</v>
      </c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91"/>
      <c r="AG90" s="175"/>
      <c r="AH90" s="161"/>
      <c r="AI90" s="161"/>
      <c r="AJ90" s="161"/>
      <c r="AK90" s="161"/>
      <c r="AL90" s="162" t="s">
        <v>165</v>
      </c>
      <c r="AM90" s="161"/>
      <c r="AN90" s="175"/>
      <c r="AO90" s="161"/>
      <c r="AP90" s="161"/>
      <c r="AQ90" s="161"/>
    </row>
    <row r="91" spans="1:43" ht="22.5">
      <c r="A91" s="203"/>
      <c r="B91" s="182" t="s">
        <v>279</v>
      </c>
      <c r="C91" s="680" t="s">
        <v>278</v>
      </c>
      <c r="D91" s="680"/>
      <c r="E91" s="680"/>
      <c r="F91" s="192" t="s">
        <v>161</v>
      </c>
      <c r="G91" s="202">
        <v>89</v>
      </c>
      <c r="H91" s="192"/>
      <c r="I91" s="202">
        <v>89</v>
      </c>
      <c r="J91" s="182"/>
      <c r="K91" s="192"/>
      <c r="L91" s="201">
        <v>103.75</v>
      </c>
      <c r="M91" s="192"/>
      <c r="N91" s="200">
        <v>3383</v>
      </c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91"/>
      <c r="AG91" s="175"/>
      <c r="AH91" s="161"/>
      <c r="AI91" s="161"/>
      <c r="AJ91" s="161"/>
      <c r="AK91" s="161"/>
      <c r="AL91" s="162" t="s">
        <v>278</v>
      </c>
      <c r="AM91" s="161"/>
      <c r="AN91" s="175"/>
      <c r="AO91" s="161"/>
      <c r="AP91" s="161"/>
      <c r="AQ91" s="161"/>
    </row>
    <row r="92" spans="1:43" ht="22.5">
      <c r="A92" s="203"/>
      <c r="B92" s="182" t="s">
        <v>277</v>
      </c>
      <c r="C92" s="680" t="s">
        <v>276</v>
      </c>
      <c r="D92" s="680"/>
      <c r="E92" s="680"/>
      <c r="F92" s="192" t="s">
        <v>161</v>
      </c>
      <c r="G92" s="202">
        <v>40</v>
      </c>
      <c r="H92" s="192"/>
      <c r="I92" s="202">
        <v>40</v>
      </c>
      <c r="J92" s="182"/>
      <c r="K92" s="192"/>
      <c r="L92" s="201">
        <v>46.63</v>
      </c>
      <c r="M92" s="192"/>
      <c r="N92" s="200">
        <v>1520</v>
      </c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91"/>
      <c r="AG92" s="175"/>
      <c r="AH92" s="161"/>
      <c r="AI92" s="161"/>
      <c r="AJ92" s="161"/>
      <c r="AK92" s="161"/>
      <c r="AL92" s="162" t="s">
        <v>276</v>
      </c>
      <c r="AM92" s="161"/>
      <c r="AN92" s="175"/>
      <c r="AO92" s="161"/>
      <c r="AP92" s="161"/>
      <c r="AQ92" s="161"/>
    </row>
    <row r="93" spans="1:43" ht="12">
      <c r="A93" s="199"/>
      <c r="B93" s="173"/>
      <c r="C93" s="696" t="s">
        <v>159</v>
      </c>
      <c r="D93" s="696"/>
      <c r="E93" s="696"/>
      <c r="F93" s="198"/>
      <c r="G93" s="198"/>
      <c r="H93" s="198"/>
      <c r="I93" s="198"/>
      <c r="J93" s="188"/>
      <c r="K93" s="198"/>
      <c r="L93" s="219">
        <v>266.95</v>
      </c>
      <c r="M93" s="196"/>
      <c r="N93" s="195">
        <v>8704</v>
      </c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91"/>
      <c r="AG93" s="175"/>
      <c r="AH93" s="161"/>
      <c r="AI93" s="161"/>
      <c r="AJ93" s="161"/>
      <c r="AK93" s="161"/>
      <c r="AL93" s="161"/>
      <c r="AM93" s="161"/>
      <c r="AN93" s="175" t="s">
        <v>159</v>
      </c>
      <c r="AO93" s="161"/>
      <c r="AP93" s="161"/>
      <c r="AQ93" s="161"/>
    </row>
    <row r="94" spans="1:43" ht="33.75">
      <c r="A94" s="218" t="s">
        <v>310</v>
      </c>
      <c r="B94" s="217" t="s">
        <v>309</v>
      </c>
      <c r="C94" s="696" t="s">
        <v>307</v>
      </c>
      <c r="D94" s="696"/>
      <c r="E94" s="696"/>
      <c r="F94" s="198" t="s">
        <v>308</v>
      </c>
      <c r="G94" s="198"/>
      <c r="H94" s="198"/>
      <c r="I94" s="256">
        <v>1.02</v>
      </c>
      <c r="J94" s="188"/>
      <c r="K94" s="198"/>
      <c r="L94" s="188"/>
      <c r="M94" s="198"/>
      <c r="N94" s="215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91"/>
      <c r="AG94" s="175" t="s">
        <v>307</v>
      </c>
      <c r="AH94" s="161"/>
      <c r="AI94" s="161"/>
      <c r="AJ94" s="161"/>
      <c r="AK94" s="161"/>
      <c r="AL94" s="161"/>
      <c r="AM94" s="161"/>
      <c r="AN94" s="175"/>
      <c r="AO94" s="161"/>
      <c r="AP94" s="161"/>
      <c r="AQ94" s="161"/>
    </row>
    <row r="95" spans="1:43" ht="12">
      <c r="A95" s="214"/>
      <c r="B95" s="213"/>
      <c r="C95" s="680" t="s">
        <v>306</v>
      </c>
      <c r="D95" s="680"/>
      <c r="E95" s="680"/>
      <c r="F95" s="680"/>
      <c r="G95" s="680"/>
      <c r="H95" s="680"/>
      <c r="I95" s="680"/>
      <c r="J95" s="680"/>
      <c r="K95" s="680"/>
      <c r="L95" s="680"/>
      <c r="M95" s="680"/>
      <c r="N95" s="698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91"/>
      <c r="AG95" s="175"/>
      <c r="AH95" s="162" t="s">
        <v>306</v>
      </c>
      <c r="AI95" s="161"/>
      <c r="AJ95" s="161"/>
      <c r="AK95" s="161"/>
      <c r="AL95" s="161"/>
      <c r="AM95" s="161"/>
      <c r="AN95" s="175"/>
      <c r="AO95" s="161"/>
      <c r="AP95" s="161"/>
      <c r="AQ95" s="161"/>
    </row>
    <row r="96" spans="1:43" ht="12">
      <c r="A96" s="260"/>
      <c r="B96" s="182" t="s">
        <v>305</v>
      </c>
      <c r="C96" s="680" t="s">
        <v>304</v>
      </c>
      <c r="D96" s="680"/>
      <c r="E96" s="680"/>
      <c r="F96" s="192" t="s">
        <v>168</v>
      </c>
      <c r="G96" s="210">
        <v>20.2</v>
      </c>
      <c r="H96" s="192"/>
      <c r="I96" s="208">
        <v>20.603999999999999</v>
      </c>
      <c r="J96" s="201">
        <v>8.5299999999999994</v>
      </c>
      <c r="K96" s="192"/>
      <c r="L96" s="201">
        <v>175.75</v>
      </c>
      <c r="M96" s="192"/>
      <c r="N96" s="207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91"/>
      <c r="AG96" s="175"/>
      <c r="AH96" s="161"/>
      <c r="AI96" s="161"/>
      <c r="AJ96" s="162" t="s">
        <v>304</v>
      </c>
      <c r="AK96" s="161"/>
      <c r="AL96" s="161"/>
      <c r="AM96" s="161"/>
      <c r="AN96" s="175"/>
      <c r="AO96" s="161"/>
      <c r="AP96" s="161"/>
      <c r="AQ96" s="161"/>
    </row>
    <row r="97" spans="1:43" ht="12">
      <c r="A97" s="203"/>
      <c r="B97" s="211">
        <v>1</v>
      </c>
      <c r="C97" s="680" t="s">
        <v>269</v>
      </c>
      <c r="D97" s="680"/>
      <c r="E97" s="680"/>
      <c r="F97" s="192"/>
      <c r="G97" s="192"/>
      <c r="H97" s="192"/>
      <c r="I97" s="192"/>
      <c r="J97" s="201">
        <v>172.31</v>
      </c>
      <c r="K97" s="192"/>
      <c r="L97" s="201">
        <v>175.76</v>
      </c>
      <c r="M97" s="209">
        <v>32.61</v>
      </c>
      <c r="N97" s="200">
        <v>5732</v>
      </c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91"/>
      <c r="AG97" s="175"/>
      <c r="AH97" s="161"/>
      <c r="AI97" s="161"/>
      <c r="AJ97" s="161"/>
      <c r="AK97" s="162" t="s">
        <v>269</v>
      </c>
      <c r="AL97" s="161"/>
      <c r="AM97" s="161"/>
      <c r="AN97" s="175"/>
      <c r="AO97" s="161"/>
      <c r="AP97" s="161"/>
      <c r="AQ97" s="161"/>
    </row>
    <row r="98" spans="1:43" ht="12">
      <c r="A98" s="203"/>
      <c r="B98" s="211">
        <v>2</v>
      </c>
      <c r="C98" s="680" t="s">
        <v>170</v>
      </c>
      <c r="D98" s="680"/>
      <c r="E98" s="680"/>
      <c r="F98" s="192"/>
      <c r="G98" s="192"/>
      <c r="H98" s="192"/>
      <c r="I98" s="192"/>
      <c r="J98" s="201">
        <v>61.73</v>
      </c>
      <c r="K98" s="192"/>
      <c r="L98" s="201">
        <v>62.96</v>
      </c>
      <c r="M98" s="209">
        <v>12.04</v>
      </c>
      <c r="N98" s="258">
        <v>758</v>
      </c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91"/>
      <c r="AG98" s="175"/>
      <c r="AH98" s="161"/>
      <c r="AI98" s="161"/>
      <c r="AJ98" s="161"/>
      <c r="AK98" s="162" t="s">
        <v>170</v>
      </c>
      <c r="AL98" s="161"/>
      <c r="AM98" s="161"/>
      <c r="AN98" s="175"/>
      <c r="AO98" s="161"/>
      <c r="AP98" s="161"/>
      <c r="AQ98" s="161"/>
    </row>
    <row r="99" spans="1:43" ht="12">
      <c r="A99" s="203"/>
      <c r="B99" s="211">
        <v>3</v>
      </c>
      <c r="C99" s="680" t="s">
        <v>169</v>
      </c>
      <c r="D99" s="680"/>
      <c r="E99" s="680"/>
      <c r="F99" s="192"/>
      <c r="G99" s="192"/>
      <c r="H99" s="192"/>
      <c r="I99" s="192"/>
      <c r="J99" s="201">
        <v>8.91</v>
      </c>
      <c r="K99" s="192"/>
      <c r="L99" s="201">
        <v>9.09</v>
      </c>
      <c r="M99" s="209">
        <v>32.61</v>
      </c>
      <c r="N99" s="258">
        <v>296</v>
      </c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91"/>
      <c r="AG99" s="175"/>
      <c r="AH99" s="161"/>
      <c r="AI99" s="161"/>
      <c r="AJ99" s="161"/>
      <c r="AK99" s="162" t="s">
        <v>169</v>
      </c>
      <c r="AL99" s="161"/>
      <c r="AM99" s="161"/>
      <c r="AN99" s="175"/>
      <c r="AO99" s="161"/>
      <c r="AP99" s="161"/>
      <c r="AQ99" s="161"/>
    </row>
    <row r="100" spans="1:43" ht="12">
      <c r="A100" s="203"/>
      <c r="B100" s="211">
        <v>4</v>
      </c>
      <c r="C100" s="680" t="s">
        <v>303</v>
      </c>
      <c r="D100" s="680"/>
      <c r="E100" s="680"/>
      <c r="F100" s="192"/>
      <c r="G100" s="192"/>
      <c r="H100" s="192"/>
      <c r="I100" s="192"/>
      <c r="J100" s="201">
        <v>77.09</v>
      </c>
      <c r="K100" s="192"/>
      <c r="L100" s="201">
        <v>78.63</v>
      </c>
      <c r="M100" s="209">
        <v>6.32</v>
      </c>
      <c r="N100" s="258">
        <v>497</v>
      </c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91"/>
      <c r="AG100" s="175"/>
      <c r="AH100" s="161"/>
      <c r="AI100" s="161"/>
      <c r="AJ100" s="161"/>
      <c r="AK100" s="162" t="s">
        <v>303</v>
      </c>
      <c r="AL100" s="161"/>
      <c r="AM100" s="161"/>
      <c r="AN100" s="175"/>
      <c r="AO100" s="161"/>
      <c r="AP100" s="161"/>
      <c r="AQ100" s="161"/>
    </row>
    <row r="101" spans="1:43" ht="12">
      <c r="A101" s="203"/>
      <c r="B101" s="182"/>
      <c r="C101" s="680" t="s">
        <v>268</v>
      </c>
      <c r="D101" s="680"/>
      <c r="E101" s="680"/>
      <c r="F101" s="192" t="s">
        <v>168</v>
      </c>
      <c r="G101" s="210">
        <v>20.2</v>
      </c>
      <c r="H101" s="192"/>
      <c r="I101" s="208">
        <v>20.603999999999999</v>
      </c>
      <c r="J101" s="182"/>
      <c r="K101" s="192"/>
      <c r="L101" s="182"/>
      <c r="M101" s="192"/>
      <c r="N101" s="207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91"/>
      <c r="AG101" s="175"/>
      <c r="AH101" s="161"/>
      <c r="AI101" s="161"/>
      <c r="AJ101" s="161"/>
      <c r="AK101" s="161"/>
      <c r="AL101" s="162" t="s">
        <v>268</v>
      </c>
      <c r="AM101" s="161"/>
      <c r="AN101" s="175"/>
      <c r="AO101" s="161"/>
      <c r="AP101" s="161"/>
      <c r="AQ101" s="161"/>
    </row>
    <row r="102" spans="1:43" ht="12">
      <c r="A102" s="203"/>
      <c r="B102" s="182"/>
      <c r="C102" s="680" t="s">
        <v>167</v>
      </c>
      <c r="D102" s="680"/>
      <c r="E102" s="680"/>
      <c r="F102" s="192" t="s">
        <v>168</v>
      </c>
      <c r="G102" s="209">
        <v>0.72</v>
      </c>
      <c r="H102" s="192"/>
      <c r="I102" s="261">
        <v>0.73440000000000005</v>
      </c>
      <c r="J102" s="182"/>
      <c r="K102" s="192"/>
      <c r="L102" s="182"/>
      <c r="M102" s="192"/>
      <c r="N102" s="207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91"/>
      <c r="AG102" s="175"/>
      <c r="AH102" s="161"/>
      <c r="AI102" s="161"/>
      <c r="AJ102" s="161"/>
      <c r="AK102" s="161"/>
      <c r="AL102" s="162" t="s">
        <v>167</v>
      </c>
      <c r="AM102" s="161"/>
      <c r="AN102" s="175"/>
      <c r="AO102" s="161"/>
      <c r="AP102" s="161"/>
      <c r="AQ102" s="161"/>
    </row>
    <row r="103" spans="1:43" ht="12">
      <c r="A103" s="203"/>
      <c r="B103" s="182"/>
      <c r="C103" s="681" t="s">
        <v>166</v>
      </c>
      <c r="D103" s="681"/>
      <c r="E103" s="681"/>
      <c r="F103" s="196"/>
      <c r="G103" s="196"/>
      <c r="H103" s="196"/>
      <c r="I103" s="196"/>
      <c r="J103" s="206">
        <v>311.13</v>
      </c>
      <c r="K103" s="196"/>
      <c r="L103" s="206">
        <v>317.35000000000002</v>
      </c>
      <c r="M103" s="196"/>
      <c r="N103" s="204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91"/>
      <c r="AG103" s="175"/>
      <c r="AH103" s="161"/>
      <c r="AI103" s="161"/>
      <c r="AJ103" s="161"/>
      <c r="AK103" s="161"/>
      <c r="AL103" s="161"/>
      <c r="AM103" s="162" t="s">
        <v>166</v>
      </c>
      <c r="AN103" s="175"/>
      <c r="AO103" s="161"/>
      <c r="AP103" s="161"/>
      <c r="AQ103" s="161"/>
    </row>
    <row r="104" spans="1:43" ht="12">
      <c r="A104" s="203"/>
      <c r="B104" s="182"/>
      <c r="C104" s="680" t="s">
        <v>165</v>
      </c>
      <c r="D104" s="680"/>
      <c r="E104" s="680"/>
      <c r="F104" s="192"/>
      <c r="G104" s="192"/>
      <c r="H104" s="192"/>
      <c r="I104" s="192"/>
      <c r="J104" s="182"/>
      <c r="K104" s="192"/>
      <c r="L104" s="201">
        <v>184.85</v>
      </c>
      <c r="M104" s="192"/>
      <c r="N104" s="200">
        <v>6028</v>
      </c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91"/>
      <c r="AG104" s="175"/>
      <c r="AH104" s="161"/>
      <c r="AI104" s="161"/>
      <c r="AJ104" s="161"/>
      <c r="AK104" s="161"/>
      <c r="AL104" s="162" t="s">
        <v>165</v>
      </c>
      <c r="AM104" s="161"/>
      <c r="AN104" s="175"/>
      <c r="AO104" s="161"/>
      <c r="AP104" s="161"/>
      <c r="AQ104" s="161"/>
    </row>
    <row r="105" spans="1:43" ht="33.75">
      <c r="A105" s="203"/>
      <c r="B105" s="182" t="s">
        <v>302</v>
      </c>
      <c r="C105" s="680" t="s">
        <v>301</v>
      </c>
      <c r="D105" s="680"/>
      <c r="E105" s="680"/>
      <c r="F105" s="192" t="s">
        <v>161</v>
      </c>
      <c r="G105" s="202">
        <v>89</v>
      </c>
      <c r="H105" s="192"/>
      <c r="I105" s="202">
        <v>89</v>
      </c>
      <c r="J105" s="182"/>
      <c r="K105" s="192"/>
      <c r="L105" s="201">
        <v>164.52</v>
      </c>
      <c r="M105" s="192"/>
      <c r="N105" s="200">
        <v>5365</v>
      </c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91"/>
      <c r="AG105" s="175"/>
      <c r="AH105" s="161"/>
      <c r="AI105" s="161"/>
      <c r="AJ105" s="161"/>
      <c r="AK105" s="161"/>
      <c r="AL105" s="162" t="s">
        <v>301</v>
      </c>
      <c r="AM105" s="161"/>
      <c r="AN105" s="175"/>
      <c r="AO105" s="161"/>
      <c r="AP105" s="161"/>
      <c r="AQ105" s="161"/>
    </row>
    <row r="106" spans="1:43" ht="33.75">
      <c r="A106" s="203"/>
      <c r="B106" s="182" t="s">
        <v>300</v>
      </c>
      <c r="C106" s="680" t="s">
        <v>299</v>
      </c>
      <c r="D106" s="680"/>
      <c r="E106" s="680"/>
      <c r="F106" s="192" t="s">
        <v>161</v>
      </c>
      <c r="G106" s="202">
        <v>41</v>
      </c>
      <c r="H106" s="192"/>
      <c r="I106" s="202">
        <v>41</v>
      </c>
      <c r="J106" s="182"/>
      <c r="K106" s="192"/>
      <c r="L106" s="201">
        <v>75.790000000000006</v>
      </c>
      <c r="M106" s="192"/>
      <c r="N106" s="200">
        <v>2471</v>
      </c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91"/>
      <c r="AG106" s="175"/>
      <c r="AH106" s="161"/>
      <c r="AI106" s="161"/>
      <c r="AJ106" s="161"/>
      <c r="AK106" s="161"/>
      <c r="AL106" s="162" t="s">
        <v>299</v>
      </c>
      <c r="AM106" s="161"/>
      <c r="AN106" s="175"/>
      <c r="AO106" s="161"/>
      <c r="AP106" s="161"/>
      <c r="AQ106" s="161"/>
    </row>
    <row r="107" spans="1:43" ht="12">
      <c r="A107" s="199"/>
      <c r="B107" s="173"/>
      <c r="C107" s="696" t="s">
        <v>159</v>
      </c>
      <c r="D107" s="696"/>
      <c r="E107" s="696"/>
      <c r="F107" s="198"/>
      <c r="G107" s="198"/>
      <c r="H107" s="198"/>
      <c r="I107" s="198"/>
      <c r="J107" s="188"/>
      <c r="K107" s="198"/>
      <c r="L107" s="219">
        <v>557.66</v>
      </c>
      <c r="M107" s="196"/>
      <c r="N107" s="195">
        <v>14823</v>
      </c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91"/>
      <c r="AG107" s="175"/>
      <c r="AH107" s="161"/>
      <c r="AI107" s="161"/>
      <c r="AJ107" s="161"/>
      <c r="AK107" s="161"/>
      <c r="AL107" s="161"/>
      <c r="AM107" s="161"/>
      <c r="AN107" s="175" t="s">
        <v>159</v>
      </c>
      <c r="AO107" s="161"/>
      <c r="AP107" s="161"/>
      <c r="AQ107" s="161"/>
    </row>
    <row r="108" spans="1:43" ht="12">
      <c r="A108" s="218" t="s">
        <v>298</v>
      </c>
      <c r="B108" s="217" t="s">
        <v>297</v>
      </c>
      <c r="C108" s="696" t="s">
        <v>295</v>
      </c>
      <c r="D108" s="696"/>
      <c r="E108" s="696"/>
      <c r="F108" s="198" t="s">
        <v>296</v>
      </c>
      <c r="G108" s="198"/>
      <c r="H108" s="198"/>
      <c r="I108" s="256">
        <v>22.44</v>
      </c>
      <c r="J108" s="219">
        <v>35.53</v>
      </c>
      <c r="K108" s="198"/>
      <c r="L108" s="219">
        <v>797.29</v>
      </c>
      <c r="M108" s="256">
        <v>6.32</v>
      </c>
      <c r="N108" s="195">
        <v>5039</v>
      </c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91"/>
      <c r="AG108" s="175" t="s">
        <v>295</v>
      </c>
      <c r="AH108" s="161"/>
      <c r="AI108" s="161"/>
      <c r="AJ108" s="161"/>
      <c r="AK108" s="161"/>
      <c r="AL108" s="161"/>
      <c r="AM108" s="161"/>
      <c r="AN108" s="175"/>
      <c r="AO108" s="161"/>
      <c r="AP108" s="161"/>
      <c r="AQ108" s="161"/>
    </row>
    <row r="109" spans="1:43" ht="12">
      <c r="A109" s="199"/>
      <c r="B109" s="173"/>
      <c r="C109" s="696" t="s">
        <v>159</v>
      </c>
      <c r="D109" s="696"/>
      <c r="E109" s="696"/>
      <c r="F109" s="198"/>
      <c r="G109" s="198"/>
      <c r="H109" s="198"/>
      <c r="I109" s="198"/>
      <c r="J109" s="188"/>
      <c r="K109" s="198"/>
      <c r="L109" s="219">
        <v>797.29</v>
      </c>
      <c r="M109" s="196"/>
      <c r="N109" s="195">
        <v>5039</v>
      </c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91"/>
      <c r="AG109" s="175"/>
      <c r="AH109" s="161"/>
      <c r="AI109" s="161"/>
      <c r="AJ109" s="161"/>
      <c r="AK109" s="161"/>
      <c r="AL109" s="161"/>
      <c r="AM109" s="161"/>
      <c r="AN109" s="175" t="s">
        <v>159</v>
      </c>
      <c r="AO109" s="161"/>
      <c r="AP109" s="161"/>
      <c r="AQ109" s="161"/>
    </row>
    <row r="110" spans="1:43" ht="33.75">
      <c r="A110" s="218" t="s">
        <v>294</v>
      </c>
      <c r="B110" s="217" t="s">
        <v>293</v>
      </c>
      <c r="C110" s="696" t="s">
        <v>292</v>
      </c>
      <c r="D110" s="696"/>
      <c r="E110" s="696"/>
      <c r="F110" s="198" t="s">
        <v>284</v>
      </c>
      <c r="G110" s="198"/>
      <c r="H110" s="198"/>
      <c r="I110" s="262">
        <v>8.1000000000000003E-2</v>
      </c>
      <c r="J110" s="188"/>
      <c r="K110" s="198"/>
      <c r="L110" s="188"/>
      <c r="M110" s="198"/>
      <c r="N110" s="215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91"/>
      <c r="AG110" s="175" t="s">
        <v>292</v>
      </c>
      <c r="AH110" s="161"/>
      <c r="AI110" s="161"/>
      <c r="AJ110" s="161"/>
      <c r="AK110" s="161"/>
      <c r="AL110" s="161"/>
      <c r="AM110" s="161"/>
      <c r="AN110" s="175"/>
      <c r="AO110" s="161"/>
      <c r="AP110" s="161"/>
      <c r="AQ110" s="161"/>
    </row>
    <row r="111" spans="1:43" ht="12">
      <c r="A111" s="214"/>
      <c r="B111" s="213"/>
      <c r="C111" s="680" t="s">
        <v>291</v>
      </c>
      <c r="D111" s="680"/>
      <c r="E111" s="680"/>
      <c r="F111" s="680"/>
      <c r="G111" s="680"/>
      <c r="H111" s="680"/>
      <c r="I111" s="680"/>
      <c r="J111" s="680"/>
      <c r="K111" s="680"/>
      <c r="L111" s="680"/>
      <c r="M111" s="680"/>
      <c r="N111" s="698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91"/>
      <c r="AG111" s="175"/>
      <c r="AH111" s="162" t="s">
        <v>291</v>
      </c>
      <c r="AI111" s="161"/>
      <c r="AJ111" s="161"/>
      <c r="AK111" s="161"/>
      <c r="AL111" s="161"/>
      <c r="AM111" s="161"/>
      <c r="AN111" s="175"/>
      <c r="AO111" s="161"/>
      <c r="AP111" s="161"/>
      <c r="AQ111" s="161"/>
    </row>
    <row r="112" spans="1:43" ht="12">
      <c r="A112" s="260"/>
      <c r="B112" s="182" t="s">
        <v>281</v>
      </c>
      <c r="C112" s="680" t="s">
        <v>280</v>
      </c>
      <c r="D112" s="680"/>
      <c r="E112" s="680"/>
      <c r="F112" s="192" t="s">
        <v>168</v>
      </c>
      <c r="G112" s="210">
        <v>88.5</v>
      </c>
      <c r="H112" s="192"/>
      <c r="I112" s="261">
        <v>7.1684999999999999</v>
      </c>
      <c r="J112" s="201">
        <v>7.5</v>
      </c>
      <c r="K112" s="192"/>
      <c r="L112" s="201">
        <v>53.76</v>
      </c>
      <c r="M112" s="192"/>
      <c r="N112" s="207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91"/>
      <c r="AG112" s="175"/>
      <c r="AH112" s="161"/>
      <c r="AI112" s="161"/>
      <c r="AJ112" s="162" t="s">
        <v>280</v>
      </c>
      <c r="AK112" s="161"/>
      <c r="AL112" s="161"/>
      <c r="AM112" s="161"/>
      <c r="AN112" s="175"/>
      <c r="AO112" s="161"/>
      <c r="AP112" s="161"/>
      <c r="AQ112" s="161"/>
    </row>
    <row r="113" spans="1:43" ht="12">
      <c r="A113" s="203"/>
      <c r="B113" s="211">
        <v>1</v>
      </c>
      <c r="C113" s="680" t="s">
        <v>269</v>
      </c>
      <c r="D113" s="680"/>
      <c r="E113" s="680"/>
      <c r="F113" s="192"/>
      <c r="G113" s="192"/>
      <c r="H113" s="192"/>
      <c r="I113" s="192"/>
      <c r="J113" s="201">
        <v>663.75</v>
      </c>
      <c r="K113" s="192"/>
      <c r="L113" s="201">
        <v>53.76</v>
      </c>
      <c r="M113" s="209">
        <v>32.61</v>
      </c>
      <c r="N113" s="200">
        <v>1753</v>
      </c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91"/>
      <c r="AG113" s="175"/>
      <c r="AH113" s="161"/>
      <c r="AI113" s="161"/>
      <c r="AJ113" s="161"/>
      <c r="AK113" s="162" t="s">
        <v>269</v>
      </c>
      <c r="AL113" s="161"/>
      <c r="AM113" s="161"/>
      <c r="AN113" s="175"/>
      <c r="AO113" s="161"/>
      <c r="AP113" s="161"/>
      <c r="AQ113" s="161"/>
    </row>
    <row r="114" spans="1:43" ht="12">
      <c r="A114" s="203"/>
      <c r="B114" s="182"/>
      <c r="C114" s="680" t="s">
        <v>268</v>
      </c>
      <c r="D114" s="680"/>
      <c r="E114" s="680"/>
      <c r="F114" s="192" t="s">
        <v>168</v>
      </c>
      <c r="G114" s="210">
        <v>88.5</v>
      </c>
      <c r="H114" s="192"/>
      <c r="I114" s="261">
        <v>7.1684999999999999</v>
      </c>
      <c r="J114" s="182"/>
      <c r="K114" s="192"/>
      <c r="L114" s="182"/>
      <c r="M114" s="192"/>
      <c r="N114" s="207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91"/>
      <c r="AG114" s="175"/>
      <c r="AH114" s="161"/>
      <c r="AI114" s="161"/>
      <c r="AJ114" s="161"/>
      <c r="AK114" s="161"/>
      <c r="AL114" s="162" t="s">
        <v>268</v>
      </c>
      <c r="AM114" s="161"/>
      <c r="AN114" s="175"/>
      <c r="AO114" s="161"/>
      <c r="AP114" s="161"/>
      <c r="AQ114" s="161"/>
    </row>
    <row r="115" spans="1:43" ht="12">
      <c r="A115" s="203"/>
      <c r="B115" s="182"/>
      <c r="C115" s="681" t="s">
        <v>166</v>
      </c>
      <c r="D115" s="681"/>
      <c r="E115" s="681"/>
      <c r="F115" s="196"/>
      <c r="G115" s="196"/>
      <c r="H115" s="196"/>
      <c r="I115" s="196"/>
      <c r="J115" s="206">
        <v>663.75</v>
      </c>
      <c r="K115" s="196"/>
      <c r="L115" s="206">
        <v>53.76</v>
      </c>
      <c r="M115" s="196"/>
      <c r="N115" s="204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91"/>
      <c r="AG115" s="175"/>
      <c r="AH115" s="161"/>
      <c r="AI115" s="161"/>
      <c r="AJ115" s="161"/>
      <c r="AK115" s="161"/>
      <c r="AL115" s="161"/>
      <c r="AM115" s="162" t="s">
        <v>166</v>
      </c>
      <c r="AN115" s="175"/>
      <c r="AO115" s="161"/>
      <c r="AP115" s="161"/>
      <c r="AQ115" s="161"/>
    </row>
    <row r="116" spans="1:43" ht="12">
      <c r="A116" s="203"/>
      <c r="B116" s="182"/>
      <c r="C116" s="680" t="s">
        <v>165</v>
      </c>
      <c r="D116" s="680"/>
      <c r="E116" s="680"/>
      <c r="F116" s="192"/>
      <c r="G116" s="192"/>
      <c r="H116" s="192"/>
      <c r="I116" s="192"/>
      <c r="J116" s="182"/>
      <c r="K116" s="192"/>
      <c r="L116" s="201">
        <v>53.76</v>
      </c>
      <c r="M116" s="192"/>
      <c r="N116" s="200">
        <v>1753</v>
      </c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91"/>
      <c r="AG116" s="175"/>
      <c r="AH116" s="161"/>
      <c r="AI116" s="161"/>
      <c r="AJ116" s="161"/>
      <c r="AK116" s="161"/>
      <c r="AL116" s="162" t="s">
        <v>165</v>
      </c>
      <c r="AM116" s="161"/>
      <c r="AN116" s="175"/>
      <c r="AO116" s="161"/>
      <c r="AP116" s="161"/>
      <c r="AQ116" s="161"/>
    </row>
    <row r="117" spans="1:43" ht="22.5">
      <c r="A117" s="203"/>
      <c r="B117" s="182" t="s">
        <v>279</v>
      </c>
      <c r="C117" s="680" t="s">
        <v>278</v>
      </c>
      <c r="D117" s="680"/>
      <c r="E117" s="680"/>
      <c r="F117" s="192" t="s">
        <v>161</v>
      </c>
      <c r="G117" s="202">
        <v>89</v>
      </c>
      <c r="H117" s="192"/>
      <c r="I117" s="202">
        <v>89</v>
      </c>
      <c r="J117" s="182"/>
      <c r="K117" s="192"/>
      <c r="L117" s="201">
        <v>47.85</v>
      </c>
      <c r="M117" s="192"/>
      <c r="N117" s="200">
        <v>1560</v>
      </c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91"/>
      <c r="AG117" s="175"/>
      <c r="AH117" s="161"/>
      <c r="AI117" s="161"/>
      <c r="AJ117" s="161"/>
      <c r="AK117" s="161"/>
      <c r="AL117" s="162" t="s">
        <v>278</v>
      </c>
      <c r="AM117" s="161"/>
      <c r="AN117" s="175"/>
      <c r="AO117" s="161"/>
      <c r="AP117" s="161"/>
      <c r="AQ117" s="161"/>
    </row>
    <row r="118" spans="1:43" ht="22.5">
      <c r="A118" s="203"/>
      <c r="B118" s="182" t="s">
        <v>277</v>
      </c>
      <c r="C118" s="680" t="s">
        <v>276</v>
      </c>
      <c r="D118" s="680"/>
      <c r="E118" s="680"/>
      <c r="F118" s="192" t="s">
        <v>161</v>
      </c>
      <c r="G118" s="202">
        <v>40</v>
      </c>
      <c r="H118" s="192"/>
      <c r="I118" s="202">
        <v>40</v>
      </c>
      <c r="J118" s="182"/>
      <c r="K118" s="192"/>
      <c r="L118" s="201">
        <v>21.5</v>
      </c>
      <c r="M118" s="192"/>
      <c r="N118" s="258">
        <v>701</v>
      </c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91"/>
      <c r="AG118" s="175"/>
      <c r="AH118" s="161"/>
      <c r="AI118" s="161"/>
      <c r="AJ118" s="161"/>
      <c r="AK118" s="161"/>
      <c r="AL118" s="162" t="s">
        <v>276</v>
      </c>
      <c r="AM118" s="161"/>
      <c r="AN118" s="175"/>
      <c r="AO118" s="161"/>
      <c r="AP118" s="161"/>
      <c r="AQ118" s="161"/>
    </row>
    <row r="119" spans="1:43" ht="12">
      <c r="A119" s="199"/>
      <c r="B119" s="173"/>
      <c r="C119" s="696" t="s">
        <v>159</v>
      </c>
      <c r="D119" s="696"/>
      <c r="E119" s="696"/>
      <c r="F119" s="198"/>
      <c r="G119" s="198"/>
      <c r="H119" s="198"/>
      <c r="I119" s="198"/>
      <c r="J119" s="188"/>
      <c r="K119" s="198"/>
      <c r="L119" s="219">
        <v>123.11</v>
      </c>
      <c r="M119" s="196"/>
      <c r="N119" s="195">
        <v>4014</v>
      </c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91"/>
      <c r="AG119" s="175"/>
      <c r="AH119" s="161"/>
      <c r="AI119" s="161"/>
      <c r="AJ119" s="161"/>
      <c r="AK119" s="161"/>
      <c r="AL119" s="161"/>
      <c r="AM119" s="161"/>
      <c r="AN119" s="175" t="s">
        <v>159</v>
      </c>
      <c r="AO119" s="161"/>
      <c r="AP119" s="161"/>
      <c r="AQ119" s="161"/>
    </row>
    <row r="120" spans="1:43" ht="22.5">
      <c r="A120" s="218" t="s">
        <v>290</v>
      </c>
      <c r="B120" s="217" t="s">
        <v>289</v>
      </c>
      <c r="C120" s="696" t="s">
        <v>287</v>
      </c>
      <c r="D120" s="696"/>
      <c r="E120" s="696"/>
      <c r="F120" s="198" t="s">
        <v>288</v>
      </c>
      <c r="G120" s="198"/>
      <c r="H120" s="198"/>
      <c r="I120" s="216">
        <v>8.1</v>
      </c>
      <c r="J120" s="219">
        <v>70.599999999999994</v>
      </c>
      <c r="K120" s="198"/>
      <c r="L120" s="219">
        <v>571.86</v>
      </c>
      <c r="M120" s="256">
        <v>6.32</v>
      </c>
      <c r="N120" s="195">
        <v>3614</v>
      </c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91"/>
      <c r="AG120" s="175" t="s">
        <v>287</v>
      </c>
      <c r="AH120" s="161"/>
      <c r="AI120" s="161"/>
      <c r="AJ120" s="161"/>
      <c r="AK120" s="161"/>
      <c r="AL120" s="161"/>
      <c r="AM120" s="161"/>
      <c r="AN120" s="175"/>
      <c r="AO120" s="161"/>
      <c r="AP120" s="161"/>
      <c r="AQ120" s="161"/>
    </row>
    <row r="121" spans="1:43" ht="12">
      <c r="A121" s="199"/>
      <c r="B121" s="173"/>
      <c r="C121" s="696" t="s">
        <v>159</v>
      </c>
      <c r="D121" s="696"/>
      <c r="E121" s="696"/>
      <c r="F121" s="198"/>
      <c r="G121" s="198"/>
      <c r="H121" s="198"/>
      <c r="I121" s="198"/>
      <c r="J121" s="188"/>
      <c r="K121" s="198"/>
      <c r="L121" s="219">
        <v>571.86</v>
      </c>
      <c r="M121" s="196"/>
      <c r="N121" s="195">
        <v>3614</v>
      </c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91"/>
      <c r="AG121" s="175"/>
      <c r="AH121" s="161"/>
      <c r="AI121" s="161"/>
      <c r="AJ121" s="161"/>
      <c r="AK121" s="161"/>
      <c r="AL121" s="161"/>
      <c r="AM121" s="161"/>
      <c r="AN121" s="175" t="s">
        <v>159</v>
      </c>
      <c r="AO121" s="161"/>
      <c r="AP121" s="161"/>
      <c r="AQ121" s="161"/>
    </row>
    <row r="122" spans="1:43" ht="22.5">
      <c r="A122" s="218" t="s">
        <v>286</v>
      </c>
      <c r="B122" s="217" t="s">
        <v>285</v>
      </c>
      <c r="C122" s="696" t="s">
        <v>283</v>
      </c>
      <c r="D122" s="696"/>
      <c r="E122" s="696"/>
      <c r="F122" s="198" t="s">
        <v>284</v>
      </c>
      <c r="G122" s="198"/>
      <c r="H122" s="198"/>
      <c r="I122" s="262">
        <v>2.6640000000000001</v>
      </c>
      <c r="J122" s="188"/>
      <c r="K122" s="198"/>
      <c r="L122" s="188"/>
      <c r="M122" s="198"/>
      <c r="N122" s="215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91"/>
      <c r="AG122" s="175" t="s">
        <v>283</v>
      </c>
      <c r="AH122" s="161"/>
      <c r="AI122" s="161"/>
      <c r="AJ122" s="161"/>
      <c r="AK122" s="161"/>
      <c r="AL122" s="161"/>
      <c r="AM122" s="161"/>
      <c r="AN122" s="175"/>
      <c r="AO122" s="161"/>
      <c r="AP122" s="161"/>
      <c r="AQ122" s="161"/>
    </row>
    <row r="123" spans="1:43" ht="12">
      <c r="A123" s="214"/>
      <c r="B123" s="213"/>
      <c r="C123" s="680" t="s">
        <v>282</v>
      </c>
      <c r="D123" s="680"/>
      <c r="E123" s="680"/>
      <c r="F123" s="680"/>
      <c r="G123" s="680"/>
      <c r="H123" s="680"/>
      <c r="I123" s="680"/>
      <c r="J123" s="680"/>
      <c r="K123" s="680"/>
      <c r="L123" s="680"/>
      <c r="M123" s="680"/>
      <c r="N123" s="698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91"/>
      <c r="AG123" s="175"/>
      <c r="AH123" s="162" t="s">
        <v>282</v>
      </c>
      <c r="AI123" s="161"/>
      <c r="AJ123" s="161"/>
      <c r="AK123" s="161"/>
      <c r="AL123" s="161"/>
      <c r="AM123" s="161"/>
      <c r="AN123" s="175"/>
      <c r="AO123" s="161"/>
      <c r="AP123" s="161"/>
      <c r="AQ123" s="161"/>
    </row>
    <row r="124" spans="1:43" ht="12">
      <c r="A124" s="260"/>
      <c r="B124" s="182" t="s">
        <v>281</v>
      </c>
      <c r="C124" s="680" t="s">
        <v>280</v>
      </c>
      <c r="D124" s="680"/>
      <c r="E124" s="680"/>
      <c r="F124" s="192" t="s">
        <v>168</v>
      </c>
      <c r="G124" s="210">
        <v>97.2</v>
      </c>
      <c r="H124" s="192"/>
      <c r="I124" s="261">
        <v>258.94080000000002</v>
      </c>
      <c r="J124" s="201">
        <v>7.5</v>
      </c>
      <c r="K124" s="192"/>
      <c r="L124" s="212">
        <v>1942.06</v>
      </c>
      <c r="M124" s="192"/>
      <c r="N124" s="207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91"/>
      <c r="AG124" s="175"/>
      <c r="AH124" s="161"/>
      <c r="AI124" s="161"/>
      <c r="AJ124" s="162" t="s">
        <v>280</v>
      </c>
      <c r="AK124" s="161"/>
      <c r="AL124" s="161"/>
      <c r="AM124" s="161"/>
      <c r="AN124" s="175"/>
      <c r="AO124" s="161"/>
      <c r="AP124" s="161"/>
      <c r="AQ124" s="161"/>
    </row>
    <row r="125" spans="1:43" ht="12">
      <c r="A125" s="203"/>
      <c r="B125" s="211">
        <v>1</v>
      </c>
      <c r="C125" s="680" t="s">
        <v>269</v>
      </c>
      <c r="D125" s="680"/>
      <c r="E125" s="680"/>
      <c r="F125" s="192"/>
      <c r="G125" s="192"/>
      <c r="H125" s="192"/>
      <c r="I125" s="192"/>
      <c r="J125" s="201">
        <v>729</v>
      </c>
      <c r="K125" s="192"/>
      <c r="L125" s="212">
        <v>1942.06</v>
      </c>
      <c r="M125" s="209">
        <v>32.61</v>
      </c>
      <c r="N125" s="200">
        <v>63331</v>
      </c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91"/>
      <c r="AG125" s="175"/>
      <c r="AH125" s="161"/>
      <c r="AI125" s="161"/>
      <c r="AJ125" s="161"/>
      <c r="AK125" s="162" t="s">
        <v>269</v>
      </c>
      <c r="AL125" s="161"/>
      <c r="AM125" s="161"/>
      <c r="AN125" s="175"/>
      <c r="AO125" s="161"/>
      <c r="AP125" s="161"/>
      <c r="AQ125" s="161"/>
    </row>
    <row r="126" spans="1:43" ht="12">
      <c r="A126" s="203"/>
      <c r="B126" s="182"/>
      <c r="C126" s="680" t="s">
        <v>268</v>
      </c>
      <c r="D126" s="680"/>
      <c r="E126" s="680"/>
      <c r="F126" s="192" t="s">
        <v>168</v>
      </c>
      <c r="G126" s="210">
        <v>97.2</v>
      </c>
      <c r="H126" s="192"/>
      <c r="I126" s="261">
        <v>258.94080000000002</v>
      </c>
      <c r="J126" s="182"/>
      <c r="K126" s="192"/>
      <c r="L126" s="182"/>
      <c r="M126" s="192"/>
      <c r="N126" s="207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91"/>
      <c r="AG126" s="175"/>
      <c r="AH126" s="161"/>
      <c r="AI126" s="161"/>
      <c r="AJ126" s="161"/>
      <c r="AK126" s="161"/>
      <c r="AL126" s="162" t="s">
        <v>268</v>
      </c>
      <c r="AM126" s="161"/>
      <c r="AN126" s="175"/>
      <c r="AO126" s="161"/>
      <c r="AP126" s="161"/>
      <c r="AQ126" s="161"/>
    </row>
    <row r="127" spans="1:43" ht="12">
      <c r="A127" s="203"/>
      <c r="B127" s="182"/>
      <c r="C127" s="681" t="s">
        <v>166</v>
      </c>
      <c r="D127" s="681"/>
      <c r="E127" s="681"/>
      <c r="F127" s="196"/>
      <c r="G127" s="196"/>
      <c r="H127" s="196"/>
      <c r="I127" s="196"/>
      <c r="J127" s="206">
        <v>729</v>
      </c>
      <c r="K127" s="196"/>
      <c r="L127" s="205">
        <v>1942.06</v>
      </c>
      <c r="M127" s="196"/>
      <c r="N127" s="204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91"/>
      <c r="AG127" s="175"/>
      <c r="AH127" s="161"/>
      <c r="AI127" s="161"/>
      <c r="AJ127" s="161"/>
      <c r="AK127" s="161"/>
      <c r="AL127" s="161"/>
      <c r="AM127" s="162" t="s">
        <v>166</v>
      </c>
      <c r="AN127" s="175"/>
      <c r="AO127" s="161"/>
      <c r="AP127" s="161"/>
      <c r="AQ127" s="161"/>
    </row>
    <row r="128" spans="1:43" ht="12">
      <c r="A128" s="203"/>
      <c r="B128" s="182"/>
      <c r="C128" s="680" t="s">
        <v>165</v>
      </c>
      <c r="D128" s="680"/>
      <c r="E128" s="680"/>
      <c r="F128" s="192"/>
      <c r="G128" s="192"/>
      <c r="H128" s="192"/>
      <c r="I128" s="192"/>
      <c r="J128" s="182"/>
      <c r="K128" s="192"/>
      <c r="L128" s="212">
        <v>1942.06</v>
      </c>
      <c r="M128" s="192"/>
      <c r="N128" s="200">
        <v>63331</v>
      </c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91"/>
      <c r="AG128" s="175"/>
      <c r="AH128" s="161"/>
      <c r="AI128" s="161"/>
      <c r="AJ128" s="161"/>
      <c r="AK128" s="161"/>
      <c r="AL128" s="162" t="s">
        <v>165</v>
      </c>
      <c r="AM128" s="161"/>
      <c r="AN128" s="175"/>
      <c r="AO128" s="161"/>
      <c r="AP128" s="161"/>
      <c r="AQ128" s="161"/>
    </row>
    <row r="129" spans="1:43" ht="22.5">
      <c r="A129" s="203"/>
      <c r="B129" s="182" t="s">
        <v>279</v>
      </c>
      <c r="C129" s="680" t="s">
        <v>278</v>
      </c>
      <c r="D129" s="680"/>
      <c r="E129" s="680"/>
      <c r="F129" s="192" t="s">
        <v>161</v>
      </c>
      <c r="G129" s="202">
        <v>89</v>
      </c>
      <c r="H129" s="192"/>
      <c r="I129" s="202">
        <v>89</v>
      </c>
      <c r="J129" s="182"/>
      <c r="K129" s="192"/>
      <c r="L129" s="212">
        <v>1728.43</v>
      </c>
      <c r="M129" s="192"/>
      <c r="N129" s="200">
        <v>56365</v>
      </c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91"/>
      <c r="AG129" s="175"/>
      <c r="AH129" s="161"/>
      <c r="AI129" s="161"/>
      <c r="AJ129" s="161"/>
      <c r="AK129" s="161"/>
      <c r="AL129" s="162" t="s">
        <v>278</v>
      </c>
      <c r="AM129" s="161"/>
      <c r="AN129" s="175"/>
      <c r="AO129" s="161"/>
      <c r="AP129" s="161"/>
      <c r="AQ129" s="161"/>
    </row>
    <row r="130" spans="1:43" ht="22.5">
      <c r="A130" s="203"/>
      <c r="B130" s="182" t="s">
        <v>277</v>
      </c>
      <c r="C130" s="680" t="s">
        <v>276</v>
      </c>
      <c r="D130" s="680"/>
      <c r="E130" s="680"/>
      <c r="F130" s="192" t="s">
        <v>161</v>
      </c>
      <c r="G130" s="202">
        <v>40</v>
      </c>
      <c r="H130" s="192"/>
      <c r="I130" s="202">
        <v>40</v>
      </c>
      <c r="J130" s="182"/>
      <c r="K130" s="192"/>
      <c r="L130" s="201">
        <v>776.82</v>
      </c>
      <c r="M130" s="192"/>
      <c r="N130" s="200">
        <v>25332</v>
      </c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91"/>
      <c r="AG130" s="175"/>
      <c r="AH130" s="161"/>
      <c r="AI130" s="161"/>
      <c r="AJ130" s="161"/>
      <c r="AK130" s="161"/>
      <c r="AL130" s="162" t="s">
        <v>276</v>
      </c>
      <c r="AM130" s="161"/>
      <c r="AN130" s="175"/>
      <c r="AO130" s="161"/>
      <c r="AP130" s="161"/>
      <c r="AQ130" s="161"/>
    </row>
    <row r="131" spans="1:43" ht="12">
      <c r="A131" s="199"/>
      <c r="B131" s="173"/>
      <c r="C131" s="696" t="s">
        <v>159</v>
      </c>
      <c r="D131" s="696"/>
      <c r="E131" s="696"/>
      <c r="F131" s="198"/>
      <c r="G131" s="198"/>
      <c r="H131" s="198"/>
      <c r="I131" s="198"/>
      <c r="J131" s="188"/>
      <c r="K131" s="198"/>
      <c r="L131" s="197">
        <v>4447.3100000000004</v>
      </c>
      <c r="M131" s="196"/>
      <c r="N131" s="195">
        <v>145028</v>
      </c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91"/>
      <c r="AG131" s="175"/>
      <c r="AH131" s="161"/>
      <c r="AI131" s="161"/>
      <c r="AJ131" s="161"/>
      <c r="AK131" s="161"/>
      <c r="AL131" s="161"/>
      <c r="AM131" s="161"/>
      <c r="AN131" s="175" t="s">
        <v>159</v>
      </c>
      <c r="AO131" s="161"/>
      <c r="AP131" s="161"/>
      <c r="AQ131" s="161"/>
    </row>
    <row r="132" spans="1:43" ht="67.5">
      <c r="A132" s="218" t="s">
        <v>275</v>
      </c>
      <c r="B132" s="217" t="s">
        <v>274</v>
      </c>
      <c r="C132" s="696" t="s">
        <v>273</v>
      </c>
      <c r="D132" s="696"/>
      <c r="E132" s="696"/>
      <c r="F132" s="198" t="s">
        <v>177</v>
      </c>
      <c r="G132" s="198"/>
      <c r="H132" s="198"/>
      <c r="I132" s="221">
        <v>0.62170000000000003</v>
      </c>
      <c r="J132" s="188"/>
      <c r="K132" s="198"/>
      <c r="L132" s="188"/>
      <c r="M132" s="198"/>
      <c r="N132" s="215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91"/>
      <c r="AG132" s="175" t="s">
        <v>273</v>
      </c>
      <c r="AH132" s="161"/>
      <c r="AI132" s="161"/>
      <c r="AJ132" s="161"/>
      <c r="AK132" s="161"/>
      <c r="AL132" s="161"/>
      <c r="AM132" s="161"/>
      <c r="AN132" s="175"/>
      <c r="AO132" s="161"/>
      <c r="AP132" s="161"/>
      <c r="AQ132" s="161"/>
    </row>
    <row r="133" spans="1:43" ht="12">
      <c r="A133" s="214"/>
      <c r="B133" s="213"/>
      <c r="C133" s="680" t="s">
        <v>272</v>
      </c>
      <c r="D133" s="680"/>
      <c r="E133" s="680"/>
      <c r="F133" s="680"/>
      <c r="G133" s="680"/>
      <c r="H133" s="680"/>
      <c r="I133" s="680"/>
      <c r="J133" s="680"/>
      <c r="K133" s="680"/>
      <c r="L133" s="680"/>
      <c r="M133" s="680"/>
      <c r="N133" s="698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91"/>
      <c r="AG133" s="175"/>
      <c r="AH133" s="162" t="s">
        <v>272</v>
      </c>
      <c r="AI133" s="161"/>
      <c r="AJ133" s="161"/>
      <c r="AK133" s="161"/>
      <c r="AL133" s="161"/>
      <c r="AM133" s="161"/>
      <c r="AN133" s="175"/>
      <c r="AO133" s="161"/>
      <c r="AP133" s="161"/>
      <c r="AQ133" s="161"/>
    </row>
    <row r="134" spans="1:43" ht="12">
      <c r="A134" s="260"/>
      <c r="B134" s="182" t="s">
        <v>271</v>
      </c>
      <c r="C134" s="680" t="s">
        <v>270</v>
      </c>
      <c r="D134" s="680"/>
      <c r="E134" s="680"/>
      <c r="F134" s="192" t="s">
        <v>168</v>
      </c>
      <c r="G134" s="209">
        <v>9.11</v>
      </c>
      <c r="H134" s="192"/>
      <c r="I134" s="220">
        <v>5.6636870000000004</v>
      </c>
      <c r="J134" s="201">
        <v>7.8</v>
      </c>
      <c r="K134" s="192"/>
      <c r="L134" s="201">
        <v>44.18</v>
      </c>
      <c r="M134" s="192"/>
      <c r="N134" s="207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91"/>
      <c r="AG134" s="175"/>
      <c r="AH134" s="161"/>
      <c r="AI134" s="161"/>
      <c r="AJ134" s="162" t="s">
        <v>270</v>
      </c>
      <c r="AK134" s="161"/>
      <c r="AL134" s="161"/>
      <c r="AM134" s="161"/>
      <c r="AN134" s="175"/>
      <c r="AO134" s="161"/>
      <c r="AP134" s="161"/>
      <c r="AQ134" s="161"/>
    </row>
    <row r="135" spans="1:43" ht="12">
      <c r="A135" s="203"/>
      <c r="B135" s="211">
        <v>1</v>
      </c>
      <c r="C135" s="680" t="s">
        <v>269</v>
      </c>
      <c r="D135" s="680"/>
      <c r="E135" s="680"/>
      <c r="F135" s="192"/>
      <c r="G135" s="192"/>
      <c r="H135" s="192"/>
      <c r="I135" s="192"/>
      <c r="J135" s="201">
        <v>71.06</v>
      </c>
      <c r="K135" s="192"/>
      <c r="L135" s="201">
        <v>44.18</v>
      </c>
      <c r="M135" s="209">
        <v>32.61</v>
      </c>
      <c r="N135" s="200">
        <v>1441</v>
      </c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91"/>
      <c r="AG135" s="175"/>
      <c r="AH135" s="161"/>
      <c r="AI135" s="161"/>
      <c r="AJ135" s="161"/>
      <c r="AK135" s="162" t="s">
        <v>269</v>
      </c>
      <c r="AL135" s="161"/>
      <c r="AM135" s="161"/>
      <c r="AN135" s="175"/>
      <c r="AO135" s="161"/>
      <c r="AP135" s="161"/>
      <c r="AQ135" s="161"/>
    </row>
    <row r="136" spans="1:43" ht="12">
      <c r="A136" s="203"/>
      <c r="B136" s="211">
        <v>2</v>
      </c>
      <c r="C136" s="680" t="s">
        <v>170</v>
      </c>
      <c r="D136" s="680"/>
      <c r="E136" s="680"/>
      <c r="F136" s="192"/>
      <c r="G136" s="192"/>
      <c r="H136" s="192"/>
      <c r="I136" s="192"/>
      <c r="J136" s="212">
        <v>1980</v>
      </c>
      <c r="K136" s="192"/>
      <c r="L136" s="212">
        <v>1230.97</v>
      </c>
      <c r="M136" s="209">
        <v>12.04</v>
      </c>
      <c r="N136" s="200">
        <v>14821</v>
      </c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91"/>
      <c r="AG136" s="175"/>
      <c r="AH136" s="161"/>
      <c r="AI136" s="161"/>
      <c r="AJ136" s="161"/>
      <c r="AK136" s="162" t="s">
        <v>170</v>
      </c>
      <c r="AL136" s="161"/>
      <c r="AM136" s="161"/>
      <c r="AN136" s="175"/>
      <c r="AO136" s="161"/>
      <c r="AP136" s="161"/>
      <c r="AQ136" s="161"/>
    </row>
    <row r="137" spans="1:43" ht="12">
      <c r="A137" s="203"/>
      <c r="B137" s="211">
        <v>3</v>
      </c>
      <c r="C137" s="680" t="s">
        <v>169</v>
      </c>
      <c r="D137" s="680"/>
      <c r="E137" s="680"/>
      <c r="F137" s="192"/>
      <c r="G137" s="192"/>
      <c r="H137" s="192"/>
      <c r="I137" s="192"/>
      <c r="J137" s="201">
        <v>267.3</v>
      </c>
      <c r="K137" s="192"/>
      <c r="L137" s="201">
        <v>166.18</v>
      </c>
      <c r="M137" s="209">
        <v>32.61</v>
      </c>
      <c r="N137" s="200">
        <v>5419</v>
      </c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91"/>
      <c r="AG137" s="175"/>
      <c r="AH137" s="161"/>
      <c r="AI137" s="161"/>
      <c r="AJ137" s="161"/>
      <c r="AK137" s="162" t="s">
        <v>169</v>
      </c>
      <c r="AL137" s="161"/>
      <c r="AM137" s="161"/>
      <c r="AN137" s="175"/>
      <c r="AO137" s="161"/>
      <c r="AP137" s="161"/>
      <c r="AQ137" s="161"/>
    </row>
    <row r="138" spans="1:43" ht="12">
      <c r="A138" s="203"/>
      <c r="B138" s="182"/>
      <c r="C138" s="680" t="s">
        <v>268</v>
      </c>
      <c r="D138" s="680"/>
      <c r="E138" s="680"/>
      <c r="F138" s="192" t="s">
        <v>168</v>
      </c>
      <c r="G138" s="209">
        <v>9.11</v>
      </c>
      <c r="H138" s="192"/>
      <c r="I138" s="220">
        <v>5.6636870000000004</v>
      </c>
      <c r="J138" s="182"/>
      <c r="K138" s="192"/>
      <c r="L138" s="182"/>
      <c r="M138" s="192"/>
      <c r="N138" s="207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91"/>
      <c r="AG138" s="175"/>
      <c r="AH138" s="161"/>
      <c r="AI138" s="161"/>
      <c r="AJ138" s="161"/>
      <c r="AK138" s="161"/>
      <c r="AL138" s="162" t="s">
        <v>268</v>
      </c>
      <c r="AM138" s="161"/>
      <c r="AN138" s="175"/>
      <c r="AO138" s="161"/>
      <c r="AP138" s="161"/>
      <c r="AQ138" s="161"/>
    </row>
    <row r="139" spans="1:43" ht="12">
      <c r="A139" s="203"/>
      <c r="B139" s="182"/>
      <c r="C139" s="680" t="s">
        <v>167</v>
      </c>
      <c r="D139" s="680"/>
      <c r="E139" s="680"/>
      <c r="F139" s="192" t="s">
        <v>168</v>
      </c>
      <c r="G139" s="210">
        <v>19.8</v>
      </c>
      <c r="H139" s="192"/>
      <c r="I139" s="259">
        <v>12.309659999999999</v>
      </c>
      <c r="J139" s="182"/>
      <c r="K139" s="192"/>
      <c r="L139" s="182"/>
      <c r="M139" s="192"/>
      <c r="N139" s="207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91"/>
      <c r="AG139" s="175"/>
      <c r="AH139" s="161"/>
      <c r="AI139" s="161"/>
      <c r="AJ139" s="161"/>
      <c r="AK139" s="161"/>
      <c r="AL139" s="162" t="s">
        <v>167</v>
      </c>
      <c r="AM139" s="161"/>
      <c r="AN139" s="175"/>
      <c r="AO139" s="161"/>
      <c r="AP139" s="161"/>
      <c r="AQ139" s="161"/>
    </row>
    <row r="140" spans="1:43" ht="12">
      <c r="A140" s="203"/>
      <c r="B140" s="182"/>
      <c r="C140" s="681" t="s">
        <v>166</v>
      </c>
      <c r="D140" s="681"/>
      <c r="E140" s="681"/>
      <c r="F140" s="196"/>
      <c r="G140" s="196"/>
      <c r="H140" s="196"/>
      <c r="I140" s="196"/>
      <c r="J140" s="205">
        <v>2051.06</v>
      </c>
      <c r="K140" s="196"/>
      <c r="L140" s="205">
        <v>1275.1500000000001</v>
      </c>
      <c r="M140" s="196"/>
      <c r="N140" s="204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91"/>
      <c r="AG140" s="175"/>
      <c r="AH140" s="161"/>
      <c r="AI140" s="161"/>
      <c r="AJ140" s="161"/>
      <c r="AK140" s="161"/>
      <c r="AL140" s="161"/>
      <c r="AM140" s="162" t="s">
        <v>166</v>
      </c>
      <c r="AN140" s="175"/>
      <c r="AO140" s="161"/>
      <c r="AP140" s="161"/>
      <c r="AQ140" s="161"/>
    </row>
    <row r="141" spans="1:43" ht="12">
      <c r="A141" s="203"/>
      <c r="B141" s="182"/>
      <c r="C141" s="680" t="s">
        <v>165</v>
      </c>
      <c r="D141" s="680"/>
      <c r="E141" s="680"/>
      <c r="F141" s="192"/>
      <c r="G141" s="192"/>
      <c r="H141" s="192"/>
      <c r="I141" s="192"/>
      <c r="J141" s="182"/>
      <c r="K141" s="192"/>
      <c r="L141" s="201">
        <v>210.36</v>
      </c>
      <c r="M141" s="192"/>
      <c r="N141" s="200">
        <v>6860</v>
      </c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91"/>
      <c r="AG141" s="175"/>
      <c r="AH141" s="161"/>
      <c r="AI141" s="161"/>
      <c r="AJ141" s="161"/>
      <c r="AK141" s="161"/>
      <c r="AL141" s="162" t="s">
        <v>165</v>
      </c>
      <c r="AM141" s="161"/>
      <c r="AN141" s="175"/>
      <c r="AO141" s="161"/>
      <c r="AP141" s="161"/>
      <c r="AQ141" s="161"/>
    </row>
    <row r="142" spans="1:43" ht="22.5">
      <c r="A142" s="203"/>
      <c r="B142" s="182" t="s">
        <v>164</v>
      </c>
      <c r="C142" s="680" t="s">
        <v>163</v>
      </c>
      <c r="D142" s="680"/>
      <c r="E142" s="680"/>
      <c r="F142" s="192" t="s">
        <v>161</v>
      </c>
      <c r="G142" s="202">
        <v>92</v>
      </c>
      <c r="H142" s="192"/>
      <c r="I142" s="202">
        <v>92</v>
      </c>
      <c r="J142" s="182"/>
      <c r="K142" s="192"/>
      <c r="L142" s="201">
        <v>193.53</v>
      </c>
      <c r="M142" s="192"/>
      <c r="N142" s="200">
        <v>6311</v>
      </c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91"/>
      <c r="AG142" s="175"/>
      <c r="AH142" s="161"/>
      <c r="AI142" s="161"/>
      <c r="AJ142" s="161"/>
      <c r="AK142" s="161"/>
      <c r="AL142" s="162" t="s">
        <v>163</v>
      </c>
      <c r="AM142" s="161"/>
      <c r="AN142" s="175"/>
      <c r="AO142" s="161"/>
      <c r="AP142" s="161"/>
      <c r="AQ142" s="161"/>
    </row>
    <row r="143" spans="1:43" ht="22.5">
      <c r="A143" s="203"/>
      <c r="B143" s="182" t="s">
        <v>162</v>
      </c>
      <c r="C143" s="680" t="s">
        <v>160</v>
      </c>
      <c r="D143" s="680"/>
      <c r="E143" s="680"/>
      <c r="F143" s="192" t="s">
        <v>161</v>
      </c>
      <c r="G143" s="202">
        <v>46</v>
      </c>
      <c r="H143" s="192"/>
      <c r="I143" s="202">
        <v>46</v>
      </c>
      <c r="J143" s="182"/>
      <c r="K143" s="192"/>
      <c r="L143" s="201">
        <v>96.77</v>
      </c>
      <c r="M143" s="192"/>
      <c r="N143" s="200">
        <v>3156</v>
      </c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91"/>
      <c r="AG143" s="175"/>
      <c r="AH143" s="161"/>
      <c r="AI143" s="161"/>
      <c r="AJ143" s="161"/>
      <c r="AK143" s="161"/>
      <c r="AL143" s="162" t="s">
        <v>160</v>
      </c>
      <c r="AM143" s="161"/>
      <c r="AN143" s="175"/>
      <c r="AO143" s="161"/>
      <c r="AP143" s="161"/>
      <c r="AQ143" s="161"/>
    </row>
    <row r="144" spans="1:43" ht="12">
      <c r="A144" s="199"/>
      <c r="B144" s="173"/>
      <c r="C144" s="696" t="s">
        <v>159</v>
      </c>
      <c r="D144" s="696"/>
      <c r="E144" s="696"/>
      <c r="F144" s="198"/>
      <c r="G144" s="198"/>
      <c r="H144" s="198"/>
      <c r="I144" s="198"/>
      <c r="J144" s="188"/>
      <c r="K144" s="198"/>
      <c r="L144" s="197">
        <v>1565.45</v>
      </c>
      <c r="M144" s="196"/>
      <c r="N144" s="195">
        <v>25729</v>
      </c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91"/>
      <c r="AG144" s="175"/>
      <c r="AH144" s="161"/>
      <c r="AI144" s="161"/>
      <c r="AJ144" s="161"/>
      <c r="AK144" s="161"/>
      <c r="AL144" s="161"/>
      <c r="AM144" s="161"/>
      <c r="AN144" s="175" t="s">
        <v>159</v>
      </c>
      <c r="AO144" s="161"/>
      <c r="AP144" s="161"/>
      <c r="AQ144" s="161"/>
    </row>
    <row r="145" spans="1:43" ht="45">
      <c r="A145" s="218" t="s">
        <v>267</v>
      </c>
      <c r="B145" s="217" t="s">
        <v>260</v>
      </c>
      <c r="C145" s="696" t="s">
        <v>266</v>
      </c>
      <c r="D145" s="696"/>
      <c r="E145" s="696"/>
      <c r="F145" s="198" t="s">
        <v>177</v>
      </c>
      <c r="G145" s="198"/>
      <c r="H145" s="198"/>
      <c r="I145" s="221">
        <v>7.9335000000000004</v>
      </c>
      <c r="J145" s="188"/>
      <c r="K145" s="198"/>
      <c r="L145" s="188"/>
      <c r="M145" s="198"/>
      <c r="N145" s="215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91"/>
      <c r="AG145" s="175" t="s">
        <v>266</v>
      </c>
      <c r="AH145" s="161"/>
      <c r="AI145" s="161"/>
      <c r="AJ145" s="161"/>
      <c r="AK145" s="161"/>
      <c r="AL145" s="161"/>
      <c r="AM145" s="161"/>
      <c r="AN145" s="175"/>
      <c r="AO145" s="161"/>
      <c r="AP145" s="161"/>
      <c r="AQ145" s="161"/>
    </row>
    <row r="146" spans="1:43" ht="12">
      <c r="A146" s="214"/>
      <c r="B146" s="213"/>
      <c r="C146" s="680" t="s">
        <v>265</v>
      </c>
      <c r="D146" s="680"/>
      <c r="E146" s="680"/>
      <c r="F146" s="680"/>
      <c r="G146" s="680"/>
      <c r="H146" s="680"/>
      <c r="I146" s="680"/>
      <c r="J146" s="680"/>
      <c r="K146" s="680"/>
      <c r="L146" s="680"/>
      <c r="M146" s="680"/>
      <c r="N146" s="698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91"/>
      <c r="AG146" s="175"/>
      <c r="AH146" s="162" t="s">
        <v>265</v>
      </c>
      <c r="AI146" s="161"/>
      <c r="AJ146" s="161"/>
      <c r="AK146" s="161"/>
      <c r="AL146" s="161"/>
      <c r="AM146" s="161"/>
      <c r="AN146" s="175"/>
      <c r="AO146" s="161"/>
      <c r="AP146" s="161"/>
      <c r="AQ146" s="161"/>
    </row>
    <row r="147" spans="1:43" ht="12">
      <c r="A147" s="203"/>
      <c r="B147" s="211">
        <v>2</v>
      </c>
      <c r="C147" s="680" t="s">
        <v>170</v>
      </c>
      <c r="D147" s="680"/>
      <c r="E147" s="680"/>
      <c r="F147" s="192"/>
      <c r="G147" s="192"/>
      <c r="H147" s="192"/>
      <c r="I147" s="192"/>
      <c r="J147" s="201">
        <v>479.33</v>
      </c>
      <c r="K147" s="192"/>
      <c r="L147" s="212">
        <v>3802.76</v>
      </c>
      <c r="M147" s="209">
        <v>12.04</v>
      </c>
      <c r="N147" s="200">
        <v>45785</v>
      </c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91"/>
      <c r="AG147" s="175"/>
      <c r="AH147" s="161"/>
      <c r="AI147" s="161"/>
      <c r="AJ147" s="161"/>
      <c r="AK147" s="162" t="s">
        <v>170</v>
      </c>
      <c r="AL147" s="161"/>
      <c r="AM147" s="161"/>
      <c r="AN147" s="175"/>
      <c r="AO147" s="161"/>
      <c r="AP147" s="161"/>
      <c r="AQ147" s="161"/>
    </row>
    <row r="148" spans="1:43" ht="12">
      <c r="A148" s="203"/>
      <c r="B148" s="211">
        <v>3</v>
      </c>
      <c r="C148" s="680" t="s">
        <v>169</v>
      </c>
      <c r="D148" s="680"/>
      <c r="E148" s="680"/>
      <c r="F148" s="192"/>
      <c r="G148" s="192"/>
      <c r="H148" s="192"/>
      <c r="I148" s="192"/>
      <c r="J148" s="201">
        <v>93.5</v>
      </c>
      <c r="K148" s="192"/>
      <c r="L148" s="201">
        <v>741.78</v>
      </c>
      <c r="M148" s="209">
        <v>32.61</v>
      </c>
      <c r="N148" s="200">
        <v>24189</v>
      </c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91"/>
      <c r="AG148" s="175"/>
      <c r="AH148" s="161"/>
      <c r="AI148" s="161"/>
      <c r="AJ148" s="161"/>
      <c r="AK148" s="162" t="s">
        <v>169</v>
      </c>
      <c r="AL148" s="161"/>
      <c r="AM148" s="161"/>
      <c r="AN148" s="175"/>
      <c r="AO148" s="161"/>
      <c r="AP148" s="161"/>
      <c r="AQ148" s="161"/>
    </row>
    <row r="149" spans="1:43" ht="12">
      <c r="A149" s="203"/>
      <c r="B149" s="182"/>
      <c r="C149" s="680" t="s">
        <v>167</v>
      </c>
      <c r="D149" s="680"/>
      <c r="E149" s="680"/>
      <c r="F149" s="192" t="s">
        <v>168</v>
      </c>
      <c r="G149" s="209">
        <v>8.06</v>
      </c>
      <c r="H149" s="192"/>
      <c r="I149" s="259">
        <v>63.944009999999999</v>
      </c>
      <c r="J149" s="182"/>
      <c r="K149" s="192"/>
      <c r="L149" s="182"/>
      <c r="M149" s="192"/>
      <c r="N149" s="207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91"/>
      <c r="AG149" s="175"/>
      <c r="AH149" s="161"/>
      <c r="AI149" s="161"/>
      <c r="AJ149" s="161"/>
      <c r="AK149" s="161"/>
      <c r="AL149" s="162" t="s">
        <v>167</v>
      </c>
      <c r="AM149" s="161"/>
      <c r="AN149" s="175"/>
      <c r="AO149" s="161"/>
      <c r="AP149" s="161"/>
      <c r="AQ149" s="161"/>
    </row>
    <row r="150" spans="1:43" ht="12">
      <c r="A150" s="203"/>
      <c r="B150" s="182"/>
      <c r="C150" s="681" t="s">
        <v>166</v>
      </c>
      <c r="D150" s="681"/>
      <c r="E150" s="681"/>
      <c r="F150" s="196"/>
      <c r="G150" s="196"/>
      <c r="H150" s="196"/>
      <c r="I150" s="196"/>
      <c r="J150" s="206">
        <v>479.33</v>
      </c>
      <c r="K150" s="196"/>
      <c r="L150" s="205">
        <v>3802.76</v>
      </c>
      <c r="M150" s="196"/>
      <c r="N150" s="204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91"/>
      <c r="AG150" s="175"/>
      <c r="AH150" s="161"/>
      <c r="AI150" s="161"/>
      <c r="AJ150" s="161"/>
      <c r="AK150" s="161"/>
      <c r="AL150" s="161"/>
      <c r="AM150" s="162" t="s">
        <v>166</v>
      </c>
      <c r="AN150" s="175"/>
      <c r="AO150" s="161"/>
      <c r="AP150" s="161"/>
      <c r="AQ150" s="161"/>
    </row>
    <row r="151" spans="1:43" ht="12">
      <c r="A151" s="203"/>
      <c r="B151" s="182"/>
      <c r="C151" s="680" t="s">
        <v>165</v>
      </c>
      <c r="D151" s="680"/>
      <c r="E151" s="680"/>
      <c r="F151" s="192"/>
      <c r="G151" s="192"/>
      <c r="H151" s="192"/>
      <c r="I151" s="192"/>
      <c r="J151" s="182"/>
      <c r="K151" s="192"/>
      <c r="L151" s="201">
        <v>741.78</v>
      </c>
      <c r="M151" s="192"/>
      <c r="N151" s="200">
        <v>24189</v>
      </c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91"/>
      <c r="AG151" s="175"/>
      <c r="AH151" s="161"/>
      <c r="AI151" s="161"/>
      <c r="AJ151" s="161"/>
      <c r="AK151" s="161"/>
      <c r="AL151" s="162" t="s">
        <v>165</v>
      </c>
      <c r="AM151" s="161"/>
      <c r="AN151" s="175"/>
      <c r="AO151" s="161"/>
      <c r="AP151" s="161"/>
      <c r="AQ151" s="161"/>
    </row>
    <row r="152" spans="1:43" ht="22.5">
      <c r="A152" s="203"/>
      <c r="B152" s="182" t="s">
        <v>164</v>
      </c>
      <c r="C152" s="680" t="s">
        <v>163</v>
      </c>
      <c r="D152" s="680"/>
      <c r="E152" s="680"/>
      <c r="F152" s="192" t="s">
        <v>161</v>
      </c>
      <c r="G152" s="202">
        <v>92</v>
      </c>
      <c r="H152" s="192"/>
      <c r="I152" s="202">
        <v>92</v>
      </c>
      <c r="J152" s="182"/>
      <c r="K152" s="192"/>
      <c r="L152" s="201">
        <v>682.44</v>
      </c>
      <c r="M152" s="192"/>
      <c r="N152" s="200">
        <v>22254</v>
      </c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91"/>
      <c r="AG152" s="175"/>
      <c r="AH152" s="161"/>
      <c r="AI152" s="161"/>
      <c r="AJ152" s="161"/>
      <c r="AK152" s="161"/>
      <c r="AL152" s="162" t="s">
        <v>163</v>
      </c>
      <c r="AM152" s="161"/>
      <c r="AN152" s="175"/>
      <c r="AO152" s="161"/>
      <c r="AP152" s="161"/>
      <c r="AQ152" s="161"/>
    </row>
    <row r="153" spans="1:43" ht="22.5">
      <c r="A153" s="203"/>
      <c r="B153" s="182" t="s">
        <v>162</v>
      </c>
      <c r="C153" s="680" t="s">
        <v>160</v>
      </c>
      <c r="D153" s="680"/>
      <c r="E153" s="680"/>
      <c r="F153" s="192" t="s">
        <v>161</v>
      </c>
      <c r="G153" s="202">
        <v>46</v>
      </c>
      <c r="H153" s="192"/>
      <c r="I153" s="202">
        <v>46</v>
      </c>
      <c r="J153" s="182"/>
      <c r="K153" s="192"/>
      <c r="L153" s="201">
        <v>341.22</v>
      </c>
      <c r="M153" s="192"/>
      <c r="N153" s="200">
        <v>11127</v>
      </c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91"/>
      <c r="AG153" s="175"/>
      <c r="AH153" s="161"/>
      <c r="AI153" s="161"/>
      <c r="AJ153" s="161"/>
      <c r="AK153" s="161"/>
      <c r="AL153" s="162" t="s">
        <v>160</v>
      </c>
      <c r="AM153" s="161"/>
      <c r="AN153" s="175"/>
      <c r="AO153" s="161"/>
      <c r="AP153" s="161"/>
      <c r="AQ153" s="161"/>
    </row>
    <row r="154" spans="1:43" ht="12">
      <c r="A154" s="199"/>
      <c r="B154" s="173"/>
      <c r="C154" s="696" t="s">
        <v>159</v>
      </c>
      <c r="D154" s="696"/>
      <c r="E154" s="696"/>
      <c r="F154" s="198"/>
      <c r="G154" s="198"/>
      <c r="H154" s="198"/>
      <c r="I154" s="198"/>
      <c r="J154" s="188"/>
      <c r="K154" s="198"/>
      <c r="L154" s="197">
        <v>4826.42</v>
      </c>
      <c r="M154" s="196"/>
      <c r="N154" s="195">
        <v>79166</v>
      </c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91"/>
      <c r="AG154" s="175"/>
      <c r="AH154" s="161"/>
      <c r="AI154" s="161"/>
      <c r="AJ154" s="161"/>
      <c r="AK154" s="161"/>
      <c r="AL154" s="161"/>
      <c r="AM154" s="161"/>
      <c r="AN154" s="175" t="s">
        <v>159</v>
      </c>
      <c r="AO154" s="161"/>
      <c r="AP154" s="161"/>
      <c r="AQ154" s="161"/>
    </row>
    <row r="155" spans="1:43" ht="33.75">
      <c r="A155" s="218" t="s">
        <v>264</v>
      </c>
      <c r="B155" s="217" t="s">
        <v>263</v>
      </c>
      <c r="C155" s="696" t="s">
        <v>262</v>
      </c>
      <c r="D155" s="696"/>
      <c r="E155" s="696"/>
      <c r="F155" s="198" t="s">
        <v>177</v>
      </c>
      <c r="G155" s="198"/>
      <c r="H155" s="198"/>
      <c r="I155" s="221">
        <v>7.9335000000000004</v>
      </c>
      <c r="J155" s="188"/>
      <c r="K155" s="198"/>
      <c r="L155" s="188"/>
      <c r="M155" s="198"/>
      <c r="N155" s="215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91"/>
      <c r="AG155" s="175" t="s">
        <v>262</v>
      </c>
      <c r="AH155" s="161"/>
      <c r="AI155" s="161"/>
      <c r="AJ155" s="161"/>
      <c r="AK155" s="161"/>
      <c r="AL155" s="161"/>
      <c r="AM155" s="161"/>
      <c r="AN155" s="175"/>
      <c r="AO155" s="161"/>
      <c r="AP155" s="161"/>
      <c r="AQ155" s="161"/>
    </row>
    <row r="156" spans="1:43" ht="12">
      <c r="A156" s="203"/>
      <c r="B156" s="211">
        <v>2</v>
      </c>
      <c r="C156" s="680" t="s">
        <v>170</v>
      </c>
      <c r="D156" s="680"/>
      <c r="E156" s="680"/>
      <c r="F156" s="192"/>
      <c r="G156" s="192"/>
      <c r="H156" s="192"/>
      <c r="I156" s="192"/>
      <c r="J156" s="201">
        <v>236.69</v>
      </c>
      <c r="K156" s="192"/>
      <c r="L156" s="212">
        <v>1877.78</v>
      </c>
      <c r="M156" s="209">
        <v>12.04</v>
      </c>
      <c r="N156" s="200">
        <v>22608</v>
      </c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91"/>
      <c r="AG156" s="175"/>
      <c r="AH156" s="161"/>
      <c r="AI156" s="161"/>
      <c r="AJ156" s="161"/>
      <c r="AK156" s="162" t="s">
        <v>170</v>
      </c>
      <c r="AL156" s="161"/>
      <c r="AM156" s="161"/>
      <c r="AN156" s="175"/>
      <c r="AO156" s="161"/>
      <c r="AP156" s="161"/>
      <c r="AQ156" s="161"/>
    </row>
    <row r="157" spans="1:43" ht="12">
      <c r="A157" s="203"/>
      <c r="B157" s="211">
        <v>3</v>
      </c>
      <c r="C157" s="680" t="s">
        <v>169</v>
      </c>
      <c r="D157" s="680"/>
      <c r="E157" s="680"/>
      <c r="F157" s="192"/>
      <c r="G157" s="192"/>
      <c r="H157" s="192"/>
      <c r="I157" s="192"/>
      <c r="J157" s="201">
        <v>46.17</v>
      </c>
      <c r="K157" s="192"/>
      <c r="L157" s="201">
        <v>366.29</v>
      </c>
      <c r="M157" s="209">
        <v>32.61</v>
      </c>
      <c r="N157" s="200">
        <v>11945</v>
      </c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91"/>
      <c r="AG157" s="175"/>
      <c r="AH157" s="161"/>
      <c r="AI157" s="161"/>
      <c r="AJ157" s="161"/>
      <c r="AK157" s="162" t="s">
        <v>169</v>
      </c>
      <c r="AL157" s="161"/>
      <c r="AM157" s="161"/>
      <c r="AN157" s="175"/>
      <c r="AO157" s="161"/>
      <c r="AP157" s="161"/>
      <c r="AQ157" s="161"/>
    </row>
    <row r="158" spans="1:43" ht="12">
      <c r="A158" s="203"/>
      <c r="B158" s="182"/>
      <c r="C158" s="680" t="s">
        <v>167</v>
      </c>
      <c r="D158" s="680"/>
      <c r="E158" s="680"/>
      <c r="F158" s="192" t="s">
        <v>168</v>
      </c>
      <c r="G158" s="209">
        <v>3.98</v>
      </c>
      <c r="H158" s="192"/>
      <c r="I158" s="259">
        <v>31.575330000000001</v>
      </c>
      <c r="J158" s="182"/>
      <c r="K158" s="192"/>
      <c r="L158" s="182"/>
      <c r="M158" s="192"/>
      <c r="N158" s="207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91"/>
      <c r="AG158" s="175"/>
      <c r="AH158" s="161"/>
      <c r="AI158" s="161"/>
      <c r="AJ158" s="161"/>
      <c r="AK158" s="161"/>
      <c r="AL158" s="162" t="s">
        <v>167</v>
      </c>
      <c r="AM158" s="161"/>
      <c r="AN158" s="175"/>
      <c r="AO158" s="161"/>
      <c r="AP158" s="161"/>
      <c r="AQ158" s="161"/>
    </row>
    <row r="159" spans="1:43" ht="12">
      <c r="A159" s="203"/>
      <c r="B159" s="182"/>
      <c r="C159" s="681" t="s">
        <v>166</v>
      </c>
      <c r="D159" s="681"/>
      <c r="E159" s="681"/>
      <c r="F159" s="196"/>
      <c r="G159" s="196"/>
      <c r="H159" s="196"/>
      <c r="I159" s="196"/>
      <c r="J159" s="206">
        <v>236.69</v>
      </c>
      <c r="K159" s="196"/>
      <c r="L159" s="205">
        <v>1877.78</v>
      </c>
      <c r="M159" s="196"/>
      <c r="N159" s="204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91"/>
      <c r="AG159" s="175"/>
      <c r="AH159" s="161"/>
      <c r="AI159" s="161"/>
      <c r="AJ159" s="161"/>
      <c r="AK159" s="161"/>
      <c r="AL159" s="161"/>
      <c r="AM159" s="162" t="s">
        <v>166</v>
      </c>
      <c r="AN159" s="175"/>
      <c r="AO159" s="161"/>
      <c r="AP159" s="161"/>
      <c r="AQ159" s="161"/>
    </row>
    <row r="160" spans="1:43" ht="12">
      <c r="A160" s="203"/>
      <c r="B160" s="182"/>
      <c r="C160" s="680" t="s">
        <v>165</v>
      </c>
      <c r="D160" s="680"/>
      <c r="E160" s="680"/>
      <c r="F160" s="192"/>
      <c r="G160" s="192"/>
      <c r="H160" s="192"/>
      <c r="I160" s="192"/>
      <c r="J160" s="182"/>
      <c r="K160" s="192"/>
      <c r="L160" s="201">
        <v>366.29</v>
      </c>
      <c r="M160" s="192"/>
      <c r="N160" s="200">
        <v>11945</v>
      </c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91"/>
      <c r="AG160" s="175"/>
      <c r="AH160" s="161"/>
      <c r="AI160" s="161"/>
      <c r="AJ160" s="161"/>
      <c r="AK160" s="161"/>
      <c r="AL160" s="162" t="s">
        <v>165</v>
      </c>
      <c r="AM160" s="161"/>
      <c r="AN160" s="175"/>
      <c r="AO160" s="161"/>
      <c r="AP160" s="161"/>
      <c r="AQ160" s="161"/>
    </row>
    <row r="161" spans="1:43" ht="22.5">
      <c r="A161" s="203"/>
      <c r="B161" s="182" t="s">
        <v>164</v>
      </c>
      <c r="C161" s="680" t="s">
        <v>163</v>
      </c>
      <c r="D161" s="680"/>
      <c r="E161" s="680"/>
      <c r="F161" s="192" t="s">
        <v>161</v>
      </c>
      <c r="G161" s="202">
        <v>92</v>
      </c>
      <c r="H161" s="192"/>
      <c r="I161" s="202">
        <v>92</v>
      </c>
      <c r="J161" s="182"/>
      <c r="K161" s="192"/>
      <c r="L161" s="201">
        <v>336.99</v>
      </c>
      <c r="M161" s="192"/>
      <c r="N161" s="200">
        <v>10989</v>
      </c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91"/>
      <c r="AG161" s="175"/>
      <c r="AH161" s="161"/>
      <c r="AI161" s="161"/>
      <c r="AJ161" s="161"/>
      <c r="AK161" s="161"/>
      <c r="AL161" s="162" t="s">
        <v>163</v>
      </c>
      <c r="AM161" s="161"/>
      <c r="AN161" s="175"/>
      <c r="AO161" s="161"/>
      <c r="AP161" s="161"/>
      <c r="AQ161" s="161"/>
    </row>
    <row r="162" spans="1:43" ht="22.5">
      <c r="A162" s="203"/>
      <c r="B162" s="182" t="s">
        <v>162</v>
      </c>
      <c r="C162" s="680" t="s">
        <v>160</v>
      </c>
      <c r="D162" s="680"/>
      <c r="E162" s="680"/>
      <c r="F162" s="192" t="s">
        <v>161</v>
      </c>
      <c r="G162" s="202">
        <v>46</v>
      </c>
      <c r="H162" s="192"/>
      <c r="I162" s="202">
        <v>46</v>
      </c>
      <c r="J162" s="182"/>
      <c r="K162" s="192"/>
      <c r="L162" s="201">
        <v>168.49</v>
      </c>
      <c r="M162" s="192"/>
      <c r="N162" s="200">
        <v>5495</v>
      </c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91"/>
      <c r="AG162" s="175"/>
      <c r="AH162" s="161"/>
      <c r="AI162" s="161"/>
      <c r="AJ162" s="161"/>
      <c r="AK162" s="161"/>
      <c r="AL162" s="162" t="s">
        <v>160</v>
      </c>
      <c r="AM162" s="161"/>
      <c r="AN162" s="175"/>
      <c r="AO162" s="161"/>
      <c r="AP162" s="161"/>
      <c r="AQ162" s="161"/>
    </row>
    <row r="163" spans="1:43" ht="12">
      <c r="A163" s="199"/>
      <c r="B163" s="173"/>
      <c r="C163" s="696" t="s">
        <v>159</v>
      </c>
      <c r="D163" s="696"/>
      <c r="E163" s="696"/>
      <c r="F163" s="198"/>
      <c r="G163" s="198"/>
      <c r="H163" s="198"/>
      <c r="I163" s="198"/>
      <c r="J163" s="188"/>
      <c r="K163" s="198"/>
      <c r="L163" s="197">
        <v>2383.2600000000002</v>
      </c>
      <c r="M163" s="196"/>
      <c r="N163" s="195">
        <v>39092</v>
      </c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91"/>
      <c r="AG163" s="175"/>
      <c r="AH163" s="161"/>
      <c r="AI163" s="161"/>
      <c r="AJ163" s="161"/>
      <c r="AK163" s="161"/>
      <c r="AL163" s="161"/>
      <c r="AM163" s="161"/>
      <c r="AN163" s="175" t="s">
        <v>159</v>
      </c>
      <c r="AO163" s="161"/>
      <c r="AP163" s="161"/>
      <c r="AQ163" s="161"/>
    </row>
    <row r="164" spans="1:43" ht="56.25">
      <c r="A164" s="218" t="s">
        <v>261</v>
      </c>
      <c r="B164" s="217" t="s">
        <v>260</v>
      </c>
      <c r="C164" s="696" t="s">
        <v>259</v>
      </c>
      <c r="D164" s="696"/>
      <c r="E164" s="696"/>
      <c r="F164" s="198" t="s">
        <v>177</v>
      </c>
      <c r="G164" s="198"/>
      <c r="H164" s="198"/>
      <c r="I164" s="221">
        <v>0.1426</v>
      </c>
      <c r="J164" s="188"/>
      <c r="K164" s="198"/>
      <c r="L164" s="188"/>
      <c r="M164" s="198"/>
      <c r="N164" s="215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91"/>
      <c r="AG164" s="175" t="s">
        <v>259</v>
      </c>
      <c r="AH164" s="161"/>
      <c r="AI164" s="161"/>
      <c r="AJ164" s="161"/>
      <c r="AK164" s="161"/>
      <c r="AL164" s="161"/>
      <c r="AM164" s="161"/>
      <c r="AN164" s="175"/>
      <c r="AO164" s="161"/>
      <c r="AP164" s="161"/>
      <c r="AQ164" s="161"/>
    </row>
    <row r="165" spans="1:43" ht="12">
      <c r="A165" s="214"/>
      <c r="B165" s="213"/>
      <c r="C165" s="680" t="s">
        <v>258</v>
      </c>
      <c r="D165" s="680"/>
      <c r="E165" s="680"/>
      <c r="F165" s="680"/>
      <c r="G165" s="680"/>
      <c r="H165" s="680"/>
      <c r="I165" s="680"/>
      <c r="J165" s="680"/>
      <c r="K165" s="680"/>
      <c r="L165" s="680"/>
      <c r="M165" s="680"/>
      <c r="N165" s="698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91"/>
      <c r="AG165" s="175"/>
      <c r="AH165" s="162" t="s">
        <v>258</v>
      </c>
      <c r="AI165" s="161"/>
      <c r="AJ165" s="161"/>
      <c r="AK165" s="161"/>
      <c r="AL165" s="161"/>
      <c r="AM165" s="161"/>
      <c r="AN165" s="175"/>
      <c r="AO165" s="161"/>
      <c r="AP165" s="161"/>
      <c r="AQ165" s="161"/>
    </row>
    <row r="166" spans="1:43" ht="12">
      <c r="A166" s="203"/>
      <c r="B166" s="211">
        <v>2</v>
      </c>
      <c r="C166" s="680" t="s">
        <v>170</v>
      </c>
      <c r="D166" s="680"/>
      <c r="E166" s="680"/>
      <c r="F166" s="192"/>
      <c r="G166" s="192"/>
      <c r="H166" s="192"/>
      <c r="I166" s="192"/>
      <c r="J166" s="201">
        <v>479.33</v>
      </c>
      <c r="K166" s="192"/>
      <c r="L166" s="201">
        <v>68.349999999999994</v>
      </c>
      <c r="M166" s="209">
        <v>12.04</v>
      </c>
      <c r="N166" s="258">
        <v>823</v>
      </c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91"/>
      <c r="AG166" s="175"/>
      <c r="AH166" s="161"/>
      <c r="AI166" s="161"/>
      <c r="AJ166" s="161"/>
      <c r="AK166" s="162" t="s">
        <v>170</v>
      </c>
      <c r="AL166" s="161"/>
      <c r="AM166" s="161"/>
      <c r="AN166" s="175"/>
      <c r="AO166" s="161"/>
      <c r="AP166" s="161"/>
      <c r="AQ166" s="161"/>
    </row>
    <row r="167" spans="1:43" ht="12">
      <c r="A167" s="203"/>
      <c r="B167" s="211">
        <v>3</v>
      </c>
      <c r="C167" s="680" t="s">
        <v>169</v>
      </c>
      <c r="D167" s="680"/>
      <c r="E167" s="680"/>
      <c r="F167" s="192"/>
      <c r="G167" s="192"/>
      <c r="H167" s="192"/>
      <c r="I167" s="192"/>
      <c r="J167" s="201">
        <v>93.5</v>
      </c>
      <c r="K167" s="192"/>
      <c r="L167" s="201">
        <v>13.33</v>
      </c>
      <c r="M167" s="209">
        <v>32.61</v>
      </c>
      <c r="N167" s="258">
        <v>435</v>
      </c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91"/>
      <c r="AG167" s="175"/>
      <c r="AH167" s="161"/>
      <c r="AI167" s="161"/>
      <c r="AJ167" s="161"/>
      <c r="AK167" s="162" t="s">
        <v>169</v>
      </c>
      <c r="AL167" s="161"/>
      <c r="AM167" s="161"/>
      <c r="AN167" s="175"/>
      <c r="AO167" s="161"/>
      <c r="AP167" s="161"/>
      <c r="AQ167" s="161"/>
    </row>
    <row r="168" spans="1:43" ht="12">
      <c r="A168" s="203"/>
      <c r="B168" s="182"/>
      <c r="C168" s="680" t="s">
        <v>167</v>
      </c>
      <c r="D168" s="680"/>
      <c r="E168" s="680"/>
      <c r="F168" s="192" t="s">
        <v>168</v>
      </c>
      <c r="G168" s="209">
        <v>8.06</v>
      </c>
      <c r="H168" s="192"/>
      <c r="I168" s="220">
        <v>1.149356</v>
      </c>
      <c r="J168" s="182"/>
      <c r="K168" s="192"/>
      <c r="L168" s="182"/>
      <c r="M168" s="192"/>
      <c r="N168" s="207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91"/>
      <c r="AG168" s="175"/>
      <c r="AH168" s="161"/>
      <c r="AI168" s="161"/>
      <c r="AJ168" s="161"/>
      <c r="AK168" s="161"/>
      <c r="AL168" s="162" t="s">
        <v>167</v>
      </c>
      <c r="AM168" s="161"/>
      <c r="AN168" s="175"/>
      <c r="AO168" s="161"/>
      <c r="AP168" s="161"/>
      <c r="AQ168" s="161"/>
    </row>
    <row r="169" spans="1:43" ht="12">
      <c r="A169" s="203"/>
      <c r="B169" s="182"/>
      <c r="C169" s="681" t="s">
        <v>166</v>
      </c>
      <c r="D169" s="681"/>
      <c r="E169" s="681"/>
      <c r="F169" s="196"/>
      <c r="G169" s="196"/>
      <c r="H169" s="196"/>
      <c r="I169" s="196"/>
      <c r="J169" s="206">
        <v>479.33</v>
      </c>
      <c r="K169" s="196"/>
      <c r="L169" s="206">
        <v>68.349999999999994</v>
      </c>
      <c r="M169" s="196"/>
      <c r="N169" s="204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91"/>
      <c r="AG169" s="175"/>
      <c r="AH169" s="161"/>
      <c r="AI169" s="161"/>
      <c r="AJ169" s="161"/>
      <c r="AK169" s="161"/>
      <c r="AL169" s="161"/>
      <c r="AM169" s="162" t="s">
        <v>166</v>
      </c>
      <c r="AN169" s="175"/>
      <c r="AO169" s="161"/>
      <c r="AP169" s="161"/>
      <c r="AQ169" s="161"/>
    </row>
    <row r="170" spans="1:43" ht="12">
      <c r="A170" s="203"/>
      <c r="B170" s="182"/>
      <c r="C170" s="680" t="s">
        <v>165</v>
      </c>
      <c r="D170" s="680"/>
      <c r="E170" s="680"/>
      <c r="F170" s="192"/>
      <c r="G170" s="192"/>
      <c r="H170" s="192"/>
      <c r="I170" s="192"/>
      <c r="J170" s="182"/>
      <c r="K170" s="192"/>
      <c r="L170" s="201">
        <v>13.33</v>
      </c>
      <c r="M170" s="192"/>
      <c r="N170" s="258">
        <v>435</v>
      </c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91"/>
      <c r="AG170" s="175"/>
      <c r="AH170" s="161"/>
      <c r="AI170" s="161"/>
      <c r="AJ170" s="161"/>
      <c r="AK170" s="161"/>
      <c r="AL170" s="162" t="s">
        <v>165</v>
      </c>
      <c r="AM170" s="161"/>
      <c r="AN170" s="175"/>
      <c r="AO170" s="161"/>
      <c r="AP170" s="161"/>
      <c r="AQ170" s="161"/>
    </row>
    <row r="171" spans="1:43" ht="22.5">
      <c r="A171" s="203"/>
      <c r="B171" s="182" t="s">
        <v>164</v>
      </c>
      <c r="C171" s="680" t="s">
        <v>163</v>
      </c>
      <c r="D171" s="680"/>
      <c r="E171" s="680"/>
      <c r="F171" s="192" t="s">
        <v>161</v>
      </c>
      <c r="G171" s="202">
        <v>92</v>
      </c>
      <c r="H171" s="192"/>
      <c r="I171" s="202">
        <v>92</v>
      </c>
      <c r="J171" s="182"/>
      <c r="K171" s="192"/>
      <c r="L171" s="201">
        <v>12.26</v>
      </c>
      <c r="M171" s="192"/>
      <c r="N171" s="258">
        <v>400</v>
      </c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91"/>
      <c r="AG171" s="175"/>
      <c r="AH171" s="161"/>
      <c r="AI171" s="161"/>
      <c r="AJ171" s="161"/>
      <c r="AK171" s="161"/>
      <c r="AL171" s="162" t="s">
        <v>163</v>
      </c>
      <c r="AM171" s="161"/>
      <c r="AN171" s="175"/>
      <c r="AO171" s="161"/>
      <c r="AP171" s="161"/>
      <c r="AQ171" s="161"/>
    </row>
    <row r="172" spans="1:43" ht="22.5">
      <c r="A172" s="203"/>
      <c r="B172" s="182" t="s">
        <v>162</v>
      </c>
      <c r="C172" s="680" t="s">
        <v>160</v>
      </c>
      <c r="D172" s="680"/>
      <c r="E172" s="680"/>
      <c r="F172" s="192" t="s">
        <v>161</v>
      </c>
      <c r="G172" s="202">
        <v>46</v>
      </c>
      <c r="H172" s="192"/>
      <c r="I172" s="202">
        <v>46</v>
      </c>
      <c r="J172" s="182"/>
      <c r="K172" s="192"/>
      <c r="L172" s="201">
        <v>6.13</v>
      </c>
      <c r="M172" s="192"/>
      <c r="N172" s="258">
        <v>200</v>
      </c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91"/>
      <c r="AG172" s="175"/>
      <c r="AH172" s="161"/>
      <c r="AI172" s="161"/>
      <c r="AJ172" s="161"/>
      <c r="AK172" s="161"/>
      <c r="AL172" s="162" t="s">
        <v>160</v>
      </c>
      <c r="AM172" s="161"/>
      <c r="AN172" s="175"/>
      <c r="AO172" s="161"/>
      <c r="AP172" s="161"/>
      <c r="AQ172" s="161"/>
    </row>
    <row r="173" spans="1:43" ht="12">
      <c r="A173" s="199"/>
      <c r="B173" s="173"/>
      <c r="C173" s="696" t="s">
        <v>159</v>
      </c>
      <c r="D173" s="696"/>
      <c r="E173" s="696"/>
      <c r="F173" s="198"/>
      <c r="G173" s="198"/>
      <c r="H173" s="198"/>
      <c r="I173" s="198"/>
      <c r="J173" s="188"/>
      <c r="K173" s="198"/>
      <c r="L173" s="219">
        <v>86.74</v>
      </c>
      <c r="M173" s="196"/>
      <c r="N173" s="195">
        <v>1423</v>
      </c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91"/>
      <c r="AG173" s="175"/>
      <c r="AH173" s="161"/>
      <c r="AI173" s="161"/>
      <c r="AJ173" s="161"/>
      <c r="AK173" s="161"/>
      <c r="AL173" s="161"/>
      <c r="AM173" s="161"/>
      <c r="AN173" s="175" t="s">
        <v>159</v>
      </c>
      <c r="AO173" s="161"/>
      <c r="AP173" s="161"/>
      <c r="AQ173" s="161"/>
    </row>
    <row r="174" spans="1:43" ht="1.5" customHeight="1">
      <c r="A174" s="194"/>
      <c r="B174" s="173"/>
      <c r="C174" s="173"/>
      <c r="D174" s="173"/>
      <c r="E174" s="173"/>
      <c r="F174" s="193"/>
      <c r="G174" s="193"/>
      <c r="H174" s="193"/>
      <c r="I174" s="193"/>
      <c r="J174" s="174"/>
      <c r="K174" s="193"/>
      <c r="L174" s="174"/>
      <c r="M174" s="192"/>
      <c r="N174" s="174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91"/>
      <c r="AG174" s="175"/>
      <c r="AH174" s="161"/>
      <c r="AI174" s="161"/>
      <c r="AJ174" s="161"/>
      <c r="AK174" s="161"/>
      <c r="AL174" s="161"/>
      <c r="AM174" s="161"/>
      <c r="AN174" s="175"/>
      <c r="AO174" s="161"/>
      <c r="AP174" s="161"/>
      <c r="AQ174" s="161"/>
    </row>
    <row r="175" spans="1:43" ht="12">
      <c r="A175" s="684" t="s">
        <v>257</v>
      </c>
      <c r="B175" s="685"/>
      <c r="C175" s="685"/>
      <c r="D175" s="685"/>
      <c r="E175" s="685"/>
      <c r="F175" s="685"/>
      <c r="G175" s="685"/>
      <c r="H175" s="685"/>
      <c r="I175" s="685"/>
      <c r="J175" s="685"/>
      <c r="K175" s="685"/>
      <c r="L175" s="685"/>
      <c r="M175" s="685"/>
      <c r="N175" s="686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91" t="s">
        <v>257</v>
      </c>
      <c r="AG175" s="175"/>
      <c r="AH175" s="161"/>
      <c r="AI175" s="161"/>
      <c r="AJ175" s="161"/>
      <c r="AK175" s="161"/>
      <c r="AL175" s="161"/>
      <c r="AM175" s="161"/>
      <c r="AN175" s="175"/>
      <c r="AO175" s="161"/>
      <c r="AP175" s="161"/>
      <c r="AQ175" s="161"/>
    </row>
    <row r="176" spans="1:43" ht="33.75">
      <c r="A176" s="218" t="s">
        <v>256</v>
      </c>
      <c r="B176" s="217" t="s">
        <v>255</v>
      </c>
      <c r="C176" s="696" t="s">
        <v>254</v>
      </c>
      <c r="D176" s="696"/>
      <c r="E176" s="696"/>
      <c r="F176" s="198" t="s">
        <v>243</v>
      </c>
      <c r="G176" s="198"/>
      <c r="H176" s="198"/>
      <c r="I176" s="221">
        <v>0.33660000000000001</v>
      </c>
      <c r="J176" s="219">
        <v>103.88</v>
      </c>
      <c r="K176" s="198"/>
      <c r="L176" s="219">
        <v>34.97</v>
      </c>
      <c r="M176" s="256">
        <v>6.32</v>
      </c>
      <c r="N176" s="257">
        <v>221</v>
      </c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91"/>
      <c r="AG176" s="175" t="s">
        <v>254</v>
      </c>
      <c r="AH176" s="161"/>
      <c r="AI176" s="161"/>
      <c r="AJ176" s="161"/>
      <c r="AK176" s="161"/>
      <c r="AL176" s="161"/>
      <c r="AM176" s="161"/>
      <c r="AN176" s="175"/>
      <c r="AO176" s="161"/>
      <c r="AP176" s="161"/>
      <c r="AQ176" s="161"/>
    </row>
    <row r="177" spans="1:43" ht="12">
      <c r="A177" s="214"/>
      <c r="B177" s="213"/>
      <c r="C177" s="680" t="s">
        <v>253</v>
      </c>
      <c r="D177" s="680"/>
      <c r="E177" s="680"/>
      <c r="F177" s="680"/>
      <c r="G177" s="680"/>
      <c r="H177" s="680"/>
      <c r="I177" s="680"/>
      <c r="J177" s="680"/>
      <c r="K177" s="680"/>
      <c r="L177" s="680"/>
      <c r="M177" s="680"/>
      <c r="N177" s="698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91"/>
      <c r="AG177" s="175"/>
      <c r="AH177" s="162" t="s">
        <v>253</v>
      </c>
      <c r="AI177" s="161"/>
      <c r="AJ177" s="161"/>
      <c r="AK177" s="161"/>
      <c r="AL177" s="161"/>
      <c r="AM177" s="161"/>
      <c r="AN177" s="175"/>
      <c r="AO177" s="161"/>
      <c r="AP177" s="161"/>
      <c r="AQ177" s="161"/>
    </row>
    <row r="178" spans="1:43" ht="12">
      <c r="A178" s="199"/>
      <c r="B178" s="173"/>
      <c r="C178" s="696" t="s">
        <v>159</v>
      </c>
      <c r="D178" s="696"/>
      <c r="E178" s="696"/>
      <c r="F178" s="198"/>
      <c r="G178" s="198"/>
      <c r="H178" s="198"/>
      <c r="I178" s="198"/>
      <c r="J178" s="188"/>
      <c r="K178" s="198"/>
      <c r="L178" s="219">
        <v>34.97</v>
      </c>
      <c r="M178" s="196"/>
      <c r="N178" s="257">
        <v>221</v>
      </c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91"/>
      <c r="AG178" s="175"/>
      <c r="AH178" s="161"/>
      <c r="AI178" s="161"/>
      <c r="AJ178" s="161"/>
      <c r="AK178" s="161"/>
      <c r="AL178" s="161"/>
      <c r="AM178" s="161"/>
      <c r="AN178" s="175" t="s">
        <v>159</v>
      </c>
      <c r="AO178" s="161"/>
      <c r="AP178" s="161"/>
      <c r="AQ178" s="161"/>
    </row>
    <row r="179" spans="1:43" ht="33.75">
      <c r="A179" s="218" t="s">
        <v>252</v>
      </c>
      <c r="B179" s="217" t="s">
        <v>251</v>
      </c>
      <c r="C179" s="696" t="s">
        <v>250</v>
      </c>
      <c r="D179" s="696"/>
      <c r="E179" s="696"/>
      <c r="F179" s="198" t="s">
        <v>243</v>
      </c>
      <c r="G179" s="198"/>
      <c r="H179" s="198"/>
      <c r="I179" s="221">
        <v>-0.33660000000000001</v>
      </c>
      <c r="J179" s="219">
        <v>56.48</v>
      </c>
      <c r="K179" s="198"/>
      <c r="L179" s="219">
        <v>-19.010000000000002</v>
      </c>
      <c r="M179" s="256">
        <v>6.32</v>
      </c>
      <c r="N179" s="257">
        <v>-120</v>
      </c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91"/>
      <c r="AG179" s="175" t="s">
        <v>250</v>
      </c>
      <c r="AH179" s="161"/>
      <c r="AI179" s="161"/>
      <c r="AJ179" s="161"/>
      <c r="AK179" s="161"/>
      <c r="AL179" s="161"/>
      <c r="AM179" s="161"/>
      <c r="AN179" s="175"/>
      <c r="AO179" s="161"/>
      <c r="AP179" s="161"/>
      <c r="AQ179" s="161"/>
    </row>
    <row r="180" spans="1:43" ht="12">
      <c r="A180" s="199"/>
      <c r="B180" s="173"/>
      <c r="C180" s="696" t="s">
        <v>159</v>
      </c>
      <c r="D180" s="696"/>
      <c r="E180" s="696"/>
      <c r="F180" s="198"/>
      <c r="G180" s="198"/>
      <c r="H180" s="198"/>
      <c r="I180" s="198"/>
      <c r="J180" s="188"/>
      <c r="K180" s="198"/>
      <c r="L180" s="219">
        <v>-19.010000000000002</v>
      </c>
      <c r="M180" s="196"/>
      <c r="N180" s="257">
        <v>-120</v>
      </c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91"/>
      <c r="AG180" s="175"/>
      <c r="AH180" s="161"/>
      <c r="AI180" s="161"/>
      <c r="AJ180" s="161"/>
      <c r="AK180" s="161"/>
      <c r="AL180" s="161"/>
      <c r="AM180" s="161"/>
      <c r="AN180" s="175" t="s">
        <v>159</v>
      </c>
      <c r="AO180" s="161"/>
      <c r="AP180" s="161"/>
      <c r="AQ180" s="161"/>
    </row>
    <row r="181" spans="1:43" ht="45">
      <c r="A181" s="218" t="s">
        <v>249</v>
      </c>
      <c r="B181" s="217" t="s">
        <v>248</v>
      </c>
      <c r="C181" s="696" t="s">
        <v>247</v>
      </c>
      <c r="D181" s="696"/>
      <c r="E181" s="696"/>
      <c r="F181" s="198" t="s">
        <v>243</v>
      </c>
      <c r="G181" s="198"/>
      <c r="H181" s="198"/>
      <c r="I181" s="256">
        <v>12.15</v>
      </c>
      <c r="J181" s="219">
        <v>37.79</v>
      </c>
      <c r="K181" s="198"/>
      <c r="L181" s="219">
        <v>459.15</v>
      </c>
      <c r="M181" s="256">
        <v>12.04</v>
      </c>
      <c r="N181" s="195">
        <v>5528</v>
      </c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91"/>
      <c r="AG181" s="175" t="s">
        <v>247</v>
      </c>
      <c r="AH181" s="161"/>
      <c r="AI181" s="161"/>
      <c r="AJ181" s="161"/>
      <c r="AK181" s="161"/>
      <c r="AL181" s="161"/>
      <c r="AM181" s="161"/>
      <c r="AN181" s="175"/>
      <c r="AO181" s="161"/>
      <c r="AP181" s="161"/>
      <c r="AQ181" s="161"/>
    </row>
    <row r="182" spans="1:43" ht="12">
      <c r="A182" s="214"/>
      <c r="B182" s="213"/>
      <c r="C182" s="680" t="s">
        <v>246</v>
      </c>
      <c r="D182" s="680"/>
      <c r="E182" s="680"/>
      <c r="F182" s="680"/>
      <c r="G182" s="680"/>
      <c r="H182" s="680"/>
      <c r="I182" s="680"/>
      <c r="J182" s="680"/>
      <c r="K182" s="680"/>
      <c r="L182" s="680"/>
      <c r="M182" s="680"/>
      <c r="N182" s="698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91"/>
      <c r="AG182" s="175"/>
      <c r="AH182" s="162" t="s">
        <v>246</v>
      </c>
      <c r="AI182" s="161"/>
      <c r="AJ182" s="161"/>
      <c r="AK182" s="161"/>
      <c r="AL182" s="161"/>
      <c r="AM182" s="161"/>
      <c r="AN182" s="175"/>
      <c r="AO182" s="161"/>
      <c r="AP182" s="161"/>
      <c r="AQ182" s="161"/>
    </row>
    <row r="183" spans="1:43" ht="12">
      <c r="A183" s="199"/>
      <c r="B183" s="173"/>
      <c r="C183" s="696" t="s">
        <v>159</v>
      </c>
      <c r="D183" s="696"/>
      <c r="E183" s="696"/>
      <c r="F183" s="198"/>
      <c r="G183" s="198"/>
      <c r="H183" s="198"/>
      <c r="I183" s="198"/>
      <c r="J183" s="188"/>
      <c r="K183" s="198"/>
      <c r="L183" s="219">
        <v>459.15</v>
      </c>
      <c r="M183" s="196"/>
      <c r="N183" s="195">
        <v>5528</v>
      </c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91"/>
      <c r="AG183" s="175"/>
      <c r="AH183" s="161"/>
      <c r="AI183" s="161"/>
      <c r="AJ183" s="161"/>
      <c r="AK183" s="161"/>
      <c r="AL183" s="161"/>
      <c r="AM183" s="161"/>
      <c r="AN183" s="175" t="s">
        <v>159</v>
      </c>
      <c r="AO183" s="161"/>
      <c r="AP183" s="161"/>
      <c r="AQ183" s="161"/>
    </row>
    <row r="184" spans="1:43" ht="45">
      <c r="A184" s="218" t="s">
        <v>245</v>
      </c>
      <c r="B184" s="217" t="s">
        <v>244</v>
      </c>
      <c r="C184" s="696" t="s">
        <v>242</v>
      </c>
      <c r="D184" s="696"/>
      <c r="E184" s="696"/>
      <c r="F184" s="198" t="s">
        <v>243</v>
      </c>
      <c r="G184" s="198"/>
      <c r="H184" s="198"/>
      <c r="I184" s="256">
        <v>-12.15</v>
      </c>
      <c r="J184" s="219">
        <v>19.29</v>
      </c>
      <c r="K184" s="198"/>
      <c r="L184" s="219">
        <v>-234.37</v>
      </c>
      <c r="M184" s="256">
        <v>12.04</v>
      </c>
      <c r="N184" s="195">
        <v>-2822</v>
      </c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91"/>
      <c r="AG184" s="175" t="s">
        <v>242</v>
      </c>
      <c r="AH184" s="161"/>
      <c r="AI184" s="161"/>
      <c r="AJ184" s="161"/>
      <c r="AK184" s="161"/>
      <c r="AL184" s="161"/>
      <c r="AM184" s="161"/>
      <c r="AN184" s="175"/>
      <c r="AO184" s="161"/>
      <c r="AP184" s="161"/>
      <c r="AQ184" s="161"/>
    </row>
    <row r="185" spans="1:43" ht="12">
      <c r="A185" s="199"/>
      <c r="B185" s="173"/>
      <c r="C185" s="696" t="s">
        <v>159</v>
      </c>
      <c r="D185" s="696"/>
      <c r="E185" s="696"/>
      <c r="F185" s="198"/>
      <c r="G185" s="198"/>
      <c r="H185" s="198"/>
      <c r="I185" s="198"/>
      <c r="J185" s="188"/>
      <c r="K185" s="198"/>
      <c r="L185" s="219">
        <v>-234.37</v>
      </c>
      <c r="M185" s="196"/>
      <c r="N185" s="195">
        <v>-2822</v>
      </c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91"/>
      <c r="AG185" s="175"/>
      <c r="AH185" s="161"/>
      <c r="AI185" s="161"/>
      <c r="AJ185" s="161"/>
      <c r="AK185" s="161"/>
      <c r="AL185" s="161"/>
      <c r="AM185" s="161"/>
      <c r="AN185" s="175" t="s">
        <v>159</v>
      </c>
      <c r="AO185" s="161"/>
      <c r="AP185" s="161"/>
      <c r="AQ185" s="161"/>
    </row>
    <row r="186" spans="1:43" ht="1.5" customHeight="1">
      <c r="A186" s="194"/>
      <c r="B186" s="173"/>
      <c r="C186" s="173"/>
      <c r="D186" s="173"/>
      <c r="E186" s="173"/>
      <c r="F186" s="193"/>
      <c r="G186" s="193"/>
      <c r="H186" s="193"/>
      <c r="I186" s="193"/>
      <c r="J186" s="174"/>
      <c r="K186" s="193"/>
      <c r="L186" s="174"/>
      <c r="M186" s="192"/>
      <c r="N186" s="174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91"/>
      <c r="AG186" s="175"/>
      <c r="AH186" s="161"/>
      <c r="AI186" s="161"/>
      <c r="AJ186" s="161"/>
      <c r="AK186" s="161"/>
      <c r="AL186" s="161"/>
      <c r="AM186" s="161"/>
      <c r="AN186" s="175"/>
      <c r="AO186" s="161"/>
      <c r="AP186" s="161"/>
      <c r="AQ186" s="161"/>
    </row>
    <row r="187" spans="1:43" ht="2.25" customHeight="1"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</row>
    <row r="188" spans="1:43" ht="11.25">
      <c r="A188" s="189"/>
      <c r="B188" s="188"/>
      <c r="C188" s="696" t="s">
        <v>158</v>
      </c>
      <c r="D188" s="696"/>
      <c r="E188" s="696"/>
      <c r="F188" s="696"/>
      <c r="G188" s="696"/>
      <c r="H188" s="696"/>
      <c r="I188" s="696"/>
      <c r="J188" s="696"/>
      <c r="K188" s="696"/>
      <c r="L188" s="187"/>
      <c r="M188" s="186"/>
      <c r="N188" s="185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75" t="s">
        <v>158</v>
      </c>
      <c r="AP188" s="161"/>
      <c r="AQ188" s="161"/>
    </row>
    <row r="189" spans="1:43" ht="11.25">
      <c r="A189" s="178"/>
      <c r="B189" s="182"/>
      <c r="C189" s="680" t="s">
        <v>157</v>
      </c>
      <c r="D189" s="680"/>
      <c r="E189" s="680"/>
      <c r="F189" s="680"/>
      <c r="G189" s="680"/>
      <c r="H189" s="680"/>
      <c r="I189" s="680"/>
      <c r="J189" s="680"/>
      <c r="K189" s="680"/>
      <c r="L189" s="183">
        <v>44943</v>
      </c>
      <c r="M189" s="180"/>
      <c r="N189" s="179">
        <v>716896</v>
      </c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75"/>
      <c r="AP189" s="162" t="s">
        <v>157</v>
      </c>
      <c r="AQ189" s="161"/>
    </row>
    <row r="190" spans="1:43" ht="11.25">
      <c r="A190" s="178"/>
      <c r="B190" s="182"/>
      <c r="C190" s="680" t="s">
        <v>153</v>
      </c>
      <c r="D190" s="680"/>
      <c r="E190" s="680"/>
      <c r="F190" s="680"/>
      <c r="G190" s="680"/>
      <c r="H190" s="680"/>
      <c r="I190" s="680"/>
      <c r="J190" s="680"/>
      <c r="K190" s="680"/>
      <c r="L190" s="166"/>
      <c r="M190" s="180"/>
      <c r="N190" s="184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75"/>
      <c r="AP190" s="162" t="s">
        <v>153</v>
      </c>
      <c r="AQ190" s="161"/>
    </row>
    <row r="191" spans="1:43" ht="11.25">
      <c r="A191" s="178"/>
      <c r="B191" s="182"/>
      <c r="C191" s="680" t="s">
        <v>241</v>
      </c>
      <c r="D191" s="680"/>
      <c r="E191" s="680"/>
      <c r="F191" s="680"/>
      <c r="G191" s="680"/>
      <c r="H191" s="680"/>
      <c r="I191" s="680"/>
      <c r="J191" s="680"/>
      <c r="K191" s="680"/>
      <c r="L191" s="183">
        <v>8952.5400000000009</v>
      </c>
      <c r="M191" s="180"/>
      <c r="N191" s="179">
        <v>291944</v>
      </c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75"/>
      <c r="AP191" s="162" t="s">
        <v>241</v>
      </c>
      <c r="AQ191" s="161"/>
    </row>
    <row r="192" spans="1:43" ht="11.25">
      <c r="A192" s="178"/>
      <c r="B192" s="182"/>
      <c r="C192" s="680" t="s">
        <v>156</v>
      </c>
      <c r="D192" s="680"/>
      <c r="E192" s="680"/>
      <c r="F192" s="680"/>
      <c r="G192" s="680"/>
      <c r="H192" s="680"/>
      <c r="I192" s="680"/>
      <c r="J192" s="680"/>
      <c r="K192" s="680"/>
      <c r="L192" s="183">
        <v>34526.720000000001</v>
      </c>
      <c r="M192" s="180"/>
      <c r="N192" s="179">
        <v>415701</v>
      </c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75"/>
      <c r="AP192" s="162" t="s">
        <v>156</v>
      </c>
      <c r="AQ192" s="161"/>
    </row>
    <row r="193" spans="1:43" ht="11.25">
      <c r="A193" s="178"/>
      <c r="B193" s="182"/>
      <c r="C193" s="680" t="s">
        <v>155</v>
      </c>
      <c r="D193" s="680"/>
      <c r="E193" s="680"/>
      <c r="F193" s="680"/>
      <c r="G193" s="680"/>
      <c r="H193" s="680"/>
      <c r="I193" s="680"/>
      <c r="J193" s="680"/>
      <c r="K193" s="680"/>
      <c r="L193" s="183">
        <v>4976.6499999999996</v>
      </c>
      <c r="M193" s="180"/>
      <c r="N193" s="179">
        <v>162288</v>
      </c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75"/>
      <c r="AP193" s="162" t="s">
        <v>155</v>
      </c>
      <c r="AQ193" s="161"/>
    </row>
    <row r="194" spans="1:43" ht="11.25">
      <c r="A194" s="178"/>
      <c r="B194" s="182"/>
      <c r="C194" s="680" t="s">
        <v>240</v>
      </c>
      <c r="D194" s="680"/>
      <c r="E194" s="680"/>
      <c r="F194" s="680"/>
      <c r="G194" s="680"/>
      <c r="H194" s="680"/>
      <c r="I194" s="680"/>
      <c r="J194" s="680"/>
      <c r="K194" s="680"/>
      <c r="L194" s="183">
        <v>1463.74</v>
      </c>
      <c r="M194" s="180"/>
      <c r="N194" s="179">
        <v>9251</v>
      </c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75"/>
      <c r="AP194" s="162" t="s">
        <v>240</v>
      </c>
      <c r="AQ194" s="161"/>
    </row>
    <row r="195" spans="1:43" ht="11.25">
      <c r="A195" s="178"/>
      <c r="B195" s="182"/>
      <c r="C195" s="680" t="s">
        <v>154</v>
      </c>
      <c r="D195" s="680"/>
      <c r="E195" s="680"/>
      <c r="F195" s="680"/>
      <c r="G195" s="680"/>
      <c r="H195" s="680"/>
      <c r="I195" s="680"/>
      <c r="J195" s="680"/>
      <c r="K195" s="680"/>
      <c r="L195" s="183">
        <v>63452.59</v>
      </c>
      <c r="M195" s="180"/>
      <c r="N195" s="179">
        <v>1320494</v>
      </c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75"/>
      <c r="AP195" s="162" t="s">
        <v>154</v>
      </c>
      <c r="AQ195" s="161"/>
    </row>
    <row r="196" spans="1:43" ht="11.25">
      <c r="A196" s="178"/>
      <c r="B196" s="182"/>
      <c r="C196" s="680" t="s">
        <v>239</v>
      </c>
      <c r="D196" s="680"/>
      <c r="E196" s="680"/>
      <c r="F196" s="680"/>
      <c r="G196" s="680"/>
      <c r="H196" s="680"/>
      <c r="I196" s="680"/>
      <c r="J196" s="680"/>
      <c r="K196" s="680"/>
      <c r="L196" s="183">
        <v>63227.81</v>
      </c>
      <c r="M196" s="180"/>
      <c r="N196" s="179">
        <v>1317788</v>
      </c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75"/>
      <c r="AP196" s="162" t="s">
        <v>239</v>
      </c>
      <c r="AQ196" s="161"/>
    </row>
    <row r="197" spans="1:43" ht="11.25">
      <c r="A197" s="178"/>
      <c r="B197" s="182"/>
      <c r="C197" s="680" t="s">
        <v>238</v>
      </c>
      <c r="D197" s="680"/>
      <c r="E197" s="680"/>
      <c r="F197" s="680"/>
      <c r="G197" s="680"/>
      <c r="H197" s="680"/>
      <c r="I197" s="680"/>
      <c r="J197" s="680"/>
      <c r="K197" s="680"/>
      <c r="L197" s="166"/>
      <c r="M197" s="180"/>
      <c r="N197" s="184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75"/>
      <c r="AP197" s="162" t="s">
        <v>238</v>
      </c>
      <c r="AQ197" s="161"/>
    </row>
    <row r="198" spans="1:43" ht="11.25">
      <c r="A198" s="178"/>
      <c r="B198" s="182"/>
      <c r="C198" s="680" t="s">
        <v>237</v>
      </c>
      <c r="D198" s="680"/>
      <c r="E198" s="680"/>
      <c r="F198" s="680"/>
      <c r="G198" s="680"/>
      <c r="H198" s="680"/>
      <c r="I198" s="680"/>
      <c r="J198" s="680"/>
      <c r="K198" s="680"/>
      <c r="L198" s="183">
        <v>8952.5400000000009</v>
      </c>
      <c r="M198" s="180"/>
      <c r="N198" s="179">
        <v>291944</v>
      </c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75"/>
      <c r="AP198" s="162" t="s">
        <v>237</v>
      </c>
      <c r="AQ198" s="161"/>
    </row>
    <row r="199" spans="1:43" ht="11.25">
      <c r="A199" s="178"/>
      <c r="B199" s="182"/>
      <c r="C199" s="680" t="s">
        <v>236</v>
      </c>
      <c r="D199" s="680"/>
      <c r="E199" s="680"/>
      <c r="F199" s="680"/>
      <c r="G199" s="680"/>
      <c r="H199" s="680"/>
      <c r="I199" s="680"/>
      <c r="J199" s="680"/>
      <c r="K199" s="680"/>
      <c r="L199" s="183">
        <v>34301.94</v>
      </c>
      <c r="M199" s="180"/>
      <c r="N199" s="179">
        <v>412995</v>
      </c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75"/>
      <c r="AP199" s="162" t="s">
        <v>236</v>
      </c>
      <c r="AQ199" s="161"/>
    </row>
    <row r="200" spans="1:43" ht="11.25">
      <c r="A200" s="178"/>
      <c r="B200" s="182"/>
      <c r="C200" s="680" t="s">
        <v>235</v>
      </c>
      <c r="D200" s="680"/>
      <c r="E200" s="680"/>
      <c r="F200" s="680"/>
      <c r="G200" s="680"/>
      <c r="H200" s="680"/>
      <c r="I200" s="680"/>
      <c r="J200" s="680"/>
      <c r="K200" s="680"/>
      <c r="L200" s="183">
        <v>4976.6499999999996</v>
      </c>
      <c r="M200" s="180"/>
      <c r="N200" s="179">
        <v>162288</v>
      </c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75"/>
      <c r="AP200" s="162" t="s">
        <v>235</v>
      </c>
      <c r="AQ200" s="161"/>
    </row>
    <row r="201" spans="1:43" ht="11.25">
      <c r="A201" s="178"/>
      <c r="B201" s="182"/>
      <c r="C201" s="680" t="s">
        <v>234</v>
      </c>
      <c r="D201" s="680"/>
      <c r="E201" s="680"/>
      <c r="F201" s="680"/>
      <c r="G201" s="680"/>
      <c r="H201" s="680"/>
      <c r="I201" s="680"/>
      <c r="J201" s="680"/>
      <c r="K201" s="680"/>
      <c r="L201" s="183">
        <v>1463.74</v>
      </c>
      <c r="M201" s="180"/>
      <c r="N201" s="179">
        <v>9251</v>
      </c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75"/>
      <c r="AP201" s="162" t="s">
        <v>234</v>
      </c>
      <c r="AQ201" s="161"/>
    </row>
    <row r="202" spans="1:43" ht="11.25">
      <c r="A202" s="178"/>
      <c r="B202" s="182"/>
      <c r="C202" s="680" t="s">
        <v>233</v>
      </c>
      <c r="D202" s="680"/>
      <c r="E202" s="680"/>
      <c r="F202" s="680"/>
      <c r="G202" s="680"/>
      <c r="H202" s="680"/>
      <c r="I202" s="680"/>
      <c r="J202" s="680"/>
      <c r="K202" s="680"/>
      <c r="L202" s="183">
        <v>12576.68</v>
      </c>
      <c r="M202" s="180"/>
      <c r="N202" s="179">
        <v>410126</v>
      </c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75"/>
      <c r="AP202" s="162" t="s">
        <v>233</v>
      </c>
      <c r="AQ202" s="161"/>
    </row>
    <row r="203" spans="1:43" ht="11.25">
      <c r="A203" s="178"/>
      <c r="B203" s="182"/>
      <c r="C203" s="680" t="s">
        <v>232</v>
      </c>
      <c r="D203" s="680"/>
      <c r="E203" s="680"/>
      <c r="F203" s="680"/>
      <c r="G203" s="680"/>
      <c r="H203" s="680"/>
      <c r="I203" s="680"/>
      <c r="J203" s="680"/>
      <c r="K203" s="680"/>
      <c r="L203" s="183">
        <v>5932.91</v>
      </c>
      <c r="M203" s="180"/>
      <c r="N203" s="179">
        <v>193472</v>
      </c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75"/>
      <c r="AP203" s="162" t="s">
        <v>232</v>
      </c>
      <c r="AQ203" s="161"/>
    </row>
    <row r="204" spans="1:43" ht="11.25">
      <c r="A204" s="178"/>
      <c r="B204" s="182"/>
      <c r="C204" s="680" t="s">
        <v>231</v>
      </c>
      <c r="D204" s="680"/>
      <c r="E204" s="680"/>
      <c r="F204" s="680"/>
      <c r="G204" s="680"/>
      <c r="H204" s="680"/>
      <c r="I204" s="680"/>
      <c r="J204" s="680"/>
      <c r="K204" s="680"/>
      <c r="L204" s="181">
        <v>224.78</v>
      </c>
      <c r="M204" s="180"/>
      <c r="N204" s="179">
        <v>2706</v>
      </c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75"/>
      <c r="AP204" s="162" t="s">
        <v>231</v>
      </c>
      <c r="AQ204" s="161"/>
    </row>
    <row r="205" spans="1:43" ht="11.25">
      <c r="A205" s="178"/>
      <c r="B205" s="182"/>
      <c r="C205" s="680" t="s">
        <v>148</v>
      </c>
      <c r="D205" s="680"/>
      <c r="E205" s="680"/>
      <c r="F205" s="680"/>
      <c r="G205" s="680"/>
      <c r="H205" s="680"/>
      <c r="I205" s="680"/>
      <c r="J205" s="680"/>
      <c r="K205" s="680"/>
      <c r="L205" s="183">
        <v>13929.19</v>
      </c>
      <c r="M205" s="180"/>
      <c r="N205" s="179">
        <v>454232</v>
      </c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75"/>
      <c r="AP205" s="162" t="s">
        <v>148</v>
      </c>
      <c r="AQ205" s="161"/>
    </row>
    <row r="206" spans="1:43" ht="11.25">
      <c r="A206" s="178"/>
      <c r="B206" s="182"/>
      <c r="C206" s="680" t="s">
        <v>147</v>
      </c>
      <c r="D206" s="680"/>
      <c r="E206" s="680"/>
      <c r="F206" s="680"/>
      <c r="G206" s="680"/>
      <c r="H206" s="680"/>
      <c r="I206" s="680"/>
      <c r="J206" s="680"/>
      <c r="K206" s="680"/>
      <c r="L206" s="183">
        <v>12576.68</v>
      </c>
      <c r="M206" s="180"/>
      <c r="N206" s="179">
        <v>410126</v>
      </c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75"/>
      <c r="AP206" s="162" t="s">
        <v>147</v>
      </c>
      <c r="AQ206" s="161"/>
    </row>
    <row r="207" spans="1:43" ht="11.25">
      <c r="A207" s="178"/>
      <c r="B207" s="182"/>
      <c r="C207" s="680" t="s">
        <v>146</v>
      </c>
      <c r="D207" s="680"/>
      <c r="E207" s="680"/>
      <c r="F207" s="680"/>
      <c r="G207" s="680"/>
      <c r="H207" s="680"/>
      <c r="I207" s="680"/>
      <c r="J207" s="680"/>
      <c r="K207" s="680"/>
      <c r="L207" s="183">
        <v>5932.91</v>
      </c>
      <c r="M207" s="180"/>
      <c r="N207" s="179">
        <v>193472</v>
      </c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75"/>
      <c r="AP207" s="162" t="s">
        <v>146</v>
      </c>
      <c r="AQ207" s="161"/>
    </row>
    <row r="208" spans="1:43" ht="11.25">
      <c r="A208" s="178"/>
      <c r="B208" s="174"/>
      <c r="C208" s="702" t="s">
        <v>145</v>
      </c>
      <c r="D208" s="702"/>
      <c r="E208" s="702"/>
      <c r="F208" s="702"/>
      <c r="G208" s="702"/>
      <c r="H208" s="702"/>
      <c r="I208" s="702"/>
      <c r="J208" s="702"/>
      <c r="K208" s="702"/>
      <c r="L208" s="172">
        <v>63452.59</v>
      </c>
      <c r="M208" s="177"/>
      <c r="N208" s="176">
        <v>1320494</v>
      </c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75"/>
      <c r="AP208" s="161"/>
      <c r="AQ208" s="175" t="s">
        <v>145</v>
      </c>
    </row>
    <row r="209" spans="1:43" ht="1.5" customHeight="1">
      <c r="B209" s="174"/>
      <c r="C209" s="173"/>
      <c r="D209" s="173"/>
      <c r="E209" s="173"/>
      <c r="F209" s="173"/>
      <c r="G209" s="173"/>
      <c r="H209" s="173"/>
      <c r="I209" s="173"/>
      <c r="J209" s="173"/>
      <c r="K209" s="173"/>
      <c r="L209" s="172"/>
      <c r="M209" s="171"/>
      <c r="N209" s="170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</row>
    <row r="210" spans="1:43" ht="53.45" customHeight="1">
      <c r="A210" s="169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</row>
    <row r="211" spans="1:43" ht="11.25" customHeight="1">
      <c r="A211" s="165"/>
      <c r="B211" s="166" t="s">
        <v>52</v>
      </c>
      <c r="C211" s="691" t="s">
        <v>144</v>
      </c>
      <c r="D211" s="691"/>
      <c r="E211" s="691"/>
      <c r="F211" s="691"/>
      <c r="G211" s="691"/>
      <c r="H211" s="691"/>
      <c r="I211" s="691"/>
      <c r="J211" s="691"/>
      <c r="K211" s="691"/>
      <c r="L211" s="69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</row>
    <row r="212" spans="1:43" ht="13.7" customHeight="1">
      <c r="A212" s="165"/>
      <c r="B212" s="167"/>
      <c r="C212" s="692" t="s">
        <v>123</v>
      </c>
      <c r="D212" s="692"/>
      <c r="E212" s="692"/>
      <c r="F212" s="692"/>
      <c r="G212" s="692"/>
      <c r="H212" s="692"/>
      <c r="I212" s="692"/>
      <c r="J212" s="692"/>
      <c r="K212" s="692"/>
      <c r="L212" s="692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</row>
    <row r="213" spans="1:43" ht="12.75" customHeight="1">
      <c r="A213" s="165"/>
      <c r="B213" s="166" t="s">
        <v>143</v>
      </c>
      <c r="C213" s="691"/>
      <c r="D213" s="691"/>
      <c r="E213" s="691"/>
      <c r="F213" s="691"/>
      <c r="G213" s="691"/>
      <c r="H213" s="691"/>
      <c r="I213" s="691"/>
      <c r="J213" s="691"/>
      <c r="K213" s="691"/>
      <c r="L213" s="69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</row>
    <row r="214" spans="1:43" ht="13.7" customHeight="1">
      <c r="A214" s="165"/>
      <c r="C214" s="692" t="s">
        <v>123</v>
      </c>
      <c r="D214" s="692"/>
      <c r="E214" s="692"/>
      <c r="F214" s="692"/>
      <c r="G214" s="692"/>
      <c r="H214" s="692"/>
      <c r="I214" s="692"/>
      <c r="J214" s="692"/>
      <c r="K214" s="692"/>
      <c r="L214" s="692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</row>
    <row r="216" spans="1:43" ht="11.25">
      <c r="B216" s="164"/>
      <c r="D216" s="164"/>
      <c r="F216" s="164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</row>
    <row r="232" spans="17:43" ht="11.25"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</row>
    <row r="235" spans="17:43" ht="11.25"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</row>
    <row r="298" spans="17:43" ht="11.25"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</row>
  </sheetData>
  <mergeCells count="192">
    <mergeCell ref="C204:K204"/>
    <mergeCell ref="C205:K205"/>
    <mergeCell ref="C206:K206"/>
    <mergeCell ref="C207:K207"/>
    <mergeCell ref="C208:K208"/>
    <mergeCell ref="C199:K199"/>
    <mergeCell ref="C200:K200"/>
    <mergeCell ref="C201:K201"/>
    <mergeCell ref="C202:K202"/>
    <mergeCell ref="C203:K203"/>
    <mergeCell ref="C194:K194"/>
    <mergeCell ref="C195:K195"/>
    <mergeCell ref="C196:K196"/>
    <mergeCell ref="C197:K197"/>
    <mergeCell ref="C198:K198"/>
    <mergeCell ref="C189:K189"/>
    <mergeCell ref="C190:K190"/>
    <mergeCell ref="C191:K191"/>
    <mergeCell ref="C192:K192"/>
    <mergeCell ref="C193:K193"/>
    <mergeCell ref="C182:N182"/>
    <mergeCell ref="C183:E183"/>
    <mergeCell ref="C184:E184"/>
    <mergeCell ref="C185:E185"/>
    <mergeCell ref="C188:K188"/>
    <mergeCell ref="C177:N177"/>
    <mergeCell ref="C178:E178"/>
    <mergeCell ref="C179:E179"/>
    <mergeCell ref="C180:E180"/>
    <mergeCell ref="C181:E181"/>
    <mergeCell ref="C171:E171"/>
    <mergeCell ref="C172:E172"/>
    <mergeCell ref="C173:E173"/>
    <mergeCell ref="A175:N175"/>
    <mergeCell ref="C176:E176"/>
    <mergeCell ref="C166:E166"/>
    <mergeCell ref="C167:E167"/>
    <mergeCell ref="C168:E168"/>
    <mergeCell ref="C169:E169"/>
    <mergeCell ref="C170:E170"/>
    <mergeCell ref="C161:E161"/>
    <mergeCell ref="C162:E162"/>
    <mergeCell ref="C163:E163"/>
    <mergeCell ref="C164:E164"/>
    <mergeCell ref="C165:N165"/>
    <mergeCell ref="C156:E156"/>
    <mergeCell ref="C157:E157"/>
    <mergeCell ref="C158:E158"/>
    <mergeCell ref="C159:E159"/>
    <mergeCell ref="C160:E160"/>
    <mergeCell ref="C151:E151"/>
    <mergeCell ref="C152:E152"/>
    <mergeCell ref="C153:E153"/>
    <mergeCell ref="C154:E154"/>
    <mergeCell ref="C155:E155"/>
    <mergeCell ref="C146:N146"/>
    <mergeCell ref="C147:E147"/>
    <mergeCell ref="C148:E148"/>
    <mergeCell ref="C149:E149"/>
    <mergeCell ref="C150:E150"/>
    <mergeCell ref="C141:E141"/>
    <mergeCell ref="C142:E142"/>
    <mergeCell ref="C143:E143"/>
    <mergeCell ref="C144:E144"/>
    <mergeCell ref="C145:E145"/>
    <mergeCell ref="C136:E136"/>
    <mergeCell ref="C137:E137"/>
    <mergeCell ref="C138:E138"/>
    <mergeCell ref="C139:E139"/>
    <mergeCell ref="C140:E140"/>
    <mergeCell ref="C131:E131"/>
    <mergeCell ref="C132:E132"/>
    <mergeCell ref="C133:N133"/>
    <mergeCell ref="C134:E134"/>
    <mergeCell ref="C135:E135"/>
    <mergeCell ref="C126:E126"/>
    <mergeCell ref="C127:E127"/>
    <mergeCell ref="C128:E128"/>
    <mergeCell ref="C129:E129"/>
    <mergeCell ref="C130:E130"/>
    <mergeCell ref="C121:E121"/>
    <mergeCell ref="C122:E122"/>
    <mergeCell ref="C123:N123"/>
    <mergeCell ref="C124:E124"/>
    <mergeCell ref="C125:E125"/>
    <mergeCell ref="C116:E116"/>
    <mergeCell ref="C117:E117"/>
    <mergeCell ref="C118:E118"/>
    <mergeCell ref="C119:E119"/>
    <mergeCell ref="C120:E120"/>
    <mergeCell ref="C111:N111"/>
    <mergeCell ref="C112:E112"/>
    <mergeCell ref="C113:E113"/>
    <mergeCell ref="C114:E114"/>
    <mergeCell ref="C115:E115"/>
    <mergeCell ref="C106:E106"/>
    <mergeCell ref="C107:E107"/>
    <mergeCell ref="C108:E108"/>
    <mergeCell ref="C109:E109"/>
    <mergeCell ref="C110:E110"/>
    <mergeCell ref="C101:E101"/>
    <mergeCell ref="C102:E102"/>
    <mergeCell ref="C103:E103"/>
    <mergeCell ref="C104:E104"/>
    <mergeCell ref="C105:E105"/>
    <mergeCell ref="C96:E96"/>
    <mergeCell ref="C97:E97"/>
    <mergeCell ref="C98:E98"/>
    <mergeCell ref="C99:E99"/>
    <mergeCell ref="C100:E100"/>
    <mergeCell ref="C91:E91"/>
    <mergeCell ref="C92:E92"/>
    <mergeCell ref="C93:E93"/>
    <mergeCell ref="C94:E94"/>
    <mergeCell ref="C95:N95"/>
    <mergeCell ref="C86:E86"/>
    <mergeCell ref="C87:E87"/>
    <mergeCell ref="C88:E88"/>
    <mergeCell ref="C89:E89"/>
    <mergeCell ref="C90:E90"/>
    <mergeCell ref="C81:E81"/>
    <mergeCell ref="C82:E82"/>
    <mergeCell ref="C83:E83"/>
    <mergeCell ref="C84:N84"/>
    <mergeCell ref="C85:N85"/>
    <mergeCell ref="C76:E76"/>
    <mergeCell ref="C77:E77"/>
    <mergeCell ref="C78:E78"/>
    <mergeCell ref="C79:E79"/>
    <mergeCell ref="C80:E80"/>
    <mergeCell ref="C60:E60"/>
    <mergeCell ref="C71:E71"/>
    <mergeCell ref="C72:E72"/>
    <mergeCell ref="C73:N73"/>
    <mergeCell ref="C74:N74"/>
    <mergeCell ref="C75:E75"/>
    <mergeCell ref="C66:E66"/>
    <mergeCell ref="C67:E67"/>
    <mergeCell ref="C68:E68"/>
    <mergeCell ref="C69:E69"/>
    <mergeCell ref="C70:E70"/>
    <mergeCell ref="A14:N14"/>
    <mergeCell ref="L33:M33"/>
    <mergeCell ref="B25:F25"/>
    <mergeCell ref="L36:M36"/>
    <mergeCell ref="A18:N18"/>
    <mergeCell ref="B24:F24"/>
    <mergeCell ref="K4:N4"/>
    <mergeCell ref="A4:C4"/>
    <mergeCell ref="A5:D5"/>
    <mergeCell ref="J5:N5"/>
    <mergeCell ref="A6:D6"/>
    <mergeCell ref="J6:N6"/>
    <mergeCell ref="D10:N10"/>
    <mergeCell ref="A13:N13"/>
    <mergeCell ref="A16:N16"/>
    <mergeCell ref="A21:N21"/>
    <mergeCell ref="C211:L211"/>
    <mergeCell ref="C44:E44"/>
    <mergeCell ref="C45:N45"/>
    <mergeCell ref="C46:N46"/>
    <mergeCell ref="C47:E47"/>
    <mergeCell ref="C213:L213"/>
    <mergeCell ref="A22:N22"/>
    <mergeCell ref="C214:L214"/>
    <mergeCell ref="C212:L212"/>
    <mergeCell ref="C48:E48"/>
    <mergeCell ref="C49:E49"/>
    <mergeCell ref="C50:E50"/>
    <mergeCell ref="C52:E52"/>
    <mergeCell ref="C54:E54"/>
    <mergeCell ref="A42:N42"/>
    <mergeCell ref="C61:E61"/>
    <mergeCell ref="C62:N62"/>
    <mergeCell ref="C63:N63"/>
    <mergeCell ref="C64:E64"/>
    <mergeCell ref="C65:E65"/>
    <mergeCell ref="C56:E56"/>
    <mergeCell ref="C57:E57"/>
    <mergeCell ref="C58:E58"/>
    <mergeCell ref="C59:E59"/>
    <mergeCell ref="A38:A40"/>
    <mergeCell ref="M38:M40"/>
    <mergeCell ref="G38:I39"/>
    <mergeCell ref="C38:E40"/>
    <mergeCell ref="A17:N17"/>
    <mergeCell ref="C41:E41"/>
    <mergeCell ref="N38:N40"/>
    <mergeCell ref="J38:L39"/>
    <mergeCell ref="B38:B40"/>
    <mergeCell ref="F38:F40"/>
    <mergeCell ref="L35:M35"/>
  </mergeCells>
  <printOptions horizontalCentered="1"/>
  <pageMargins left="0.39370078740157483" right="0.23622047244094491" top="0.78740157480314965" bottom="0.15748031496062992" header="0.11811023622047245" footer="0.11811023622047245"/>
  <pageSetup paperSize="9" scale="99" fitToHeight="0" orientation="landscape" r:id="rId1"/>
  <headerFooter>
    <oddFooter>&amp;R&amp;8Страница &amp;P</oddFooter>
  </headerFooter>
  <rowBreaks count="1" manualBreakCount="1">
    <brk id="37" max="29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61" workbookViewId="0">
      <selection sqref="A1:N72"/>
    </sheetView>
  </sheetViews>
  <sheetFormatPr defaultRowHeight="15"/>
  <sheetData>
    <row r="1" spans="1:14">
      <c r="A1" s="457"/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9" t="s">
        <v>230</v>
      </c>
    </row>
    <row r="2" spans="1:14">
      <c r="A2" s="460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59" t="s">
        <v>229</v>
      </c>
    </row>
    <row r="3" spans="1:14">
      <c r="A3" s="460"/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59"/>
    </row>
    <row r="4" spans="1:14">
      <c r="A4" s="462" t="s">
        <v>225</v>
      </c>
      <c r="B4" s="463"/>
      <c r="C4" s="460"/>
      <c r="D4" s="722" t="s">
        <v>224</v>
      </c>
      <c r="E4" s="722"/>
      <c r="F4" s="722"/>
      <c r="G4" s="722"/>
      <c r="H4" s="722"/>
      <c r="I4" s="722"/>
      <c r="J4" s="722"/>
      <c r="K4" s="722"/>
      <c r="L4" s="722"/>
      <c r="M4" s="722"/>
      <c r="N4" s="722"/>
    </row>
    <row r="5" spans="1:14">
      <c r="A5" s="462" t="s">
        <v>223</v>
      </c>
      <c r="B5" s="463"/>
      <c r="C5" s="460"/>
      <c r="D5" s="464" t="s">
        <v>930</v>
      </c>
      <c r="E5" s="464"/>
      <c r="F5" s="464"/>
      <c r="G5" s="464"/>
      <c r="H5" s="464"/>
      <c r="I5" s="464"/>
      <c r="J5" s="464"/>
      <c r="K5" s="464"/>
      <c r="L5" s="464"/>
      <c r="M5" s="464"/>
      <c r="N5" s="464"/>
    </row>
    <row r="6" spans="1:14">
      <c r="A6" s="465"/>
      <c r="B6" s="460"/>
      <c r="C6" s="460"/>
      <c r="D6" s="460"/>
      <c r="E6" s="460"/>
      <c r="F6" s="463"/>
      <c r="G6" s="463"/>
      <c r="H6" s="463"/>
      <c r="I6" s="463"/>
      <c r="J6" s="463"/>
      <c r="K6" s="463"/>
      <c r="L6" s="463"/>
      <c r="M6" s="463"/>
      <c r="N6" s="463"/>
    </row>
    <row r="7" spans="1:14">
      <c r="A7" s="723" t="s">
        <v>221</v>
      </c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</row>
    <row r="8" spans="1:14">
      <c r="A8" s="720" t="s">
        <v>220</v>
      </c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</row>
    <row r="9" spans="1:14">
      <c r="A9" s="466"/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</row>
    <row r="10" spans="1:14">
      <c r="A10" s="723"/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</row>
    <row r="11" spans="1:14">
      <c r="A11" s="720" t="s">
        <v>218</v>
      </c>
      <c r="B11" s="720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</row>
    <row r="12" spans="1:14" ht="18">
      <c r="A12" s="718" t="s">
        <v>348</v>
      </c>
      <c r="B12" s="718"/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</row>
    <row r="13" spans="1:14" ht="18">
      <c r="A13" s="467"/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</row>
    <row r="14" spans="1:14">
      <c r="A14" s="719" t="s">
        <v>347</v>
      </c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</row>
    <row r="15" spans="1:14">
      <c r="A15" s="720" t="s">
        <v>216</v>
      </c>
      <c r="B15" s="720"/>
      <c r="C15" s="720"/>
      <c r="D15" s="720"/>
      <c r="E15" s="720"/>
      <c r="F15" s="720"/>
      <c r="G15" s="720"/>
      <c r="H15" s="720"/>
      <c r="I15" s="720"/>
      <c r="J15" s="720"/>
      <c r="K15" s="720"/>
      <c r="L15" s="720"/>
      <c r="M15" s="720"/>
      <c r="N15" s="720"/>
    </row>
    <row r="16" spans="1:14">
      <c r="A16" s="460" t="s">
        <v>215</v>
      </c>
      <c r="B16" s="468" t="s">
        <v>214</v>
      </c>
      <c r="C16" s="458" t="s">
        <v>213</v>
      </c>
      <c r="D16" s="458"/>
      <c r="E16" s="458"/>
      <c r="F16" s="469"/>
      <c r="G16" s="469"/>
      <c r="H16" s="469"/>
      <c r="I16" s="469"/>
      <c r="J16" s="469"/>
      <c r="K16" s="469"/>
      <c r="L16" s="469"/>
      <c r="M16" s="469"/>
      <c r="N16" s="469"/>
    </row>
    <row r="17" spans="1:14">
      <c r="A17" s="460" t="s">
        <v>212</v>
      </c>
      <c r="B17" s="719" t="s">
        <v>346</v>
      </c>
      <c r="C17" s="719"/>
      <c r="D17" s="719"/>
      <c r="E17" s="719"/>
      <c r="F17" s="719"/>
      <c r="G17" s="469"/>
      <c r="H17" s="469"/>
      <c r="I17" s="469"/>
      <c r="J17" s="469"/>
      <c r="K17" s="469"/>
      <c r="L17" s="469"/>
      <c r="M17" s="469"/>
      <c r="N17" s="469"/>
    </row>
    <row r="18" spans="1:14">
      <c r="A18" s="460"/>
      <c r="B18" s="721" t="s">
        <v>210</v>
      </c>
      <c r="C18" s="721"/>
      <c r="D18" s="721"/>
      <c r="E18" s="721"/>
      <c r="F18" s="721"/>
      <c r="G18" s="470"/>
      <c r="H18" s="470"/>
      <c r="I18" s="470"/>
      <c r="J18" s="470"/>
      <c r="K18" s="470"/>
      <c r="L18" s="470"/>
      <c r="M18" s="471"/>
      <c r="N18" s="470"/>
    </row>
    <row r="19" spans="1:14">
      <c r="A19" s="460"/>
      <c r="B19" s="460"/>
      <c r="C19" s="460"/>
      <c r="D19" s="472"/>
      <c r="E19" s="472"/>
      <c r="F19" s="472"/>
      <c r="G19" s="472"/>
      <c r="H19" s="472"/>
      <c r="I19" s="472"/>
      <c r="J19" s="472"/>
      <c r="K19" s="472"/>
      <c r="L19" s="472"/>
      <c r="M19" s="470"/>
      <c r="N19" s="470"/>
    </row>
    <row r="20" spans="1:14">
      <c r="A20" s="473" t="s">
        <v>209</v>
      </c>
      <c r="B20" s="460"/>
      <c r="C20" s="460"/>
      <c r="D20" s="464"/>
      <c r="E20" s="458"/>
      <c r="F20" s="474"/>
      <c r="G20" s="474"/>
      <c r="H20" s="474"/>
      <c r="I20" s="474"/>
      <c r="J20" s="474"/>
      <c r="K20" s="474"/>
      <c r="L20" s="474"/>
      <c r="M20" s="474"/>
      <c r="N20" s="474"/>
    </row>
    <row r="21" spans="1:14">
      <c r="A21" s="460"/>
      <c r="B21" s="461"/>
      <c r="C21" s="461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</row>
    <row r="22" spans="1:14">
      <c r="A22" s="473" t="s">
        <v>208</v>
      </c>
      <c r="B22" s="461"/>
      <c r="C22" s="476">
        <v>348.16</v>
      </c>
      <c r="D22" s="477" t="s">
        <v>931</v>
      </c>
      <c r="E22" s="478" t="s">
        <v>196</v>
      </c>
      <c r="F22" s="457"/>
      <c r="G22" s="461"/>
      <c r="H22" s="461"/>
      <c r="I22" s="461"/>
      <c r="J22" s="461"/>
      <c r="K22" s="461"/>
      <c r="L22" s="479"/>
      <c r="M22" s="479"/>
      <c r="N22" s="461"/>
    </row>
    <row r="23" spans="1:14">
      <c r="A23" s="460"/>
      <c r="B23" s="480" t="s">
        <v>207</v>
      </c>
      <c r="C23" s="481"/>
      <c r="D23" s="482"/>
      <c r="E23" s="478"/>
      <c r="F23" s="457"/>
      <c r="G23" s="461"/>
      <c r="H23" s="457"/>
      <c r="I23" s="457"/>
      <c r="J23" s="457"/>
      <c r="K23" s="457"/>
      <c r="L23" s="457"/>
      <c r="M23" s="457"/>
      <c r="N23" s="457"/>
    </row>
    <row r="24" spans="1:14">
      <c r="A24" s="460"/>
      <c r="B24" s="461" t="s">
        <v>206</v>
      </c>
      <c r="C24" s="476">
        <v>348.16</v>
      </c>
      <c r="D24" s="477" t="s">
        <v>931</v>
      </c>
      <c r="E24" s="478" t="s">
        <v>196</v>
      </c>
      <c r="F24" s="457"/>
      <c r="G24" s="461" t="s">
        <v>204</v>
      </c>
      <c r="H24" s="457"/>
      <c r="I24" s="461"/>
      <c r="J24" s="461"/>
      <c r="K24" s="461"/>
      <c r="L24" s="476">
        <v>38.840000000000003</v>
      </c>
      <c r="M24" s="483" t="s">
        <v>932</v>
      </c>
      <c r="N24" s="478" t="s">
        <v>196</v>
      </c>
    </row>
    <row r="25" spans="1:14">
      <c r="A25" s="460"/>
      <c r="B25" s="461" t="s">
        <v>203</v>
      </c>
      <c r="C25" s="476">
        <v>0</v>
      </c>
      <c r="D25" s="484" t="s">
        <v>197</v>
      </c>
      <c r="E25" s="478" t="s">
        <v>196</v>
      </c>
      <c r="F25" s="457"/>
      <c r="G25" s="461" t="s">
        <v>202</v>
      </c>
      <c r="H25" s="457"/>
      <c r="I25" s="461"/>
      <c r="J25" s="461"/>
      <c r="K25" s="461"/>
      <c r="L25" s="715">
        <v>122.04</v>
      </c>
      <c r="M25" s="715"/>
      <c r="N25" s="478" t="s">
        <v>199</v>
      </c>
    </row>
    <row r="26" spans="1:14">
      <c r="A26" s="460"/>
      <c r="B26" s="461" t="s">
        <v>201</v>
      </c>
      <c r="C26" s="476">
        <v>0</v>
      </c>
      <c r="D26" s="484" t="s">
        <v>197</v>
      </c>
      <c r="E26" s="478" t="s">
        <v>196</v>
      </c>
      <c r="F26" s="457"/>
      <c r="G26" s="461" t="s">
        <v>200</v>
      </c>
      <c r="H26" s="457"/>
      <c r="I26" s="461"/>
      <c r="J26" s="461"/>
      <c r="K26" s="461"/>
      <c r="L26" s="715">
        <v>158.53</v>
      </c>
      <c r="M26" s="715"/>
      <c r="N26" s="478" t="s">
        <v>199</v>
      </c>
    </row>
    <row r="27" spans="1:14">
      <c r="A27" s="460"/>
      <c r="B27" s="461" t="s">
        <v>198</v>
      </c>
      <c r="C27" s="476">
        <v>0</v>
      </c>
      <c r="D27" s="477" t="s">
        <v>197</v>
      </c>
      <c r="E27" s="478" t="s">
        <v>196</v>
      </c>
      <c r="F27" s="457"/>
      <c r="G27" s="461" t="s">
        <v>195</v>
      </c>
      <c r="H27" s="461"/>
      <c r="I27" s="461"/>
      <c r="J27" s="461"/>
      <c r="K27" s="461"/>
      <c r="L27" s="716" t="s">
        <v>933</v>
      </c>
      <c r="M27" s="716"/>
      <c r="N27" s="461"/>
    </row>
    <row r="28" spans="1:14">
      <c r="A28" s="485"/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</row>
    <row r="29" spans="1:14">
      <c r="A29" s="717" t="s">
        <v>194</v>
      </c>
      <c r="B29" s="710" t="s">
        <v>43</v>
      </c>
      <c r="C29" s="710" t="s">
        <v>193</v>
      </c>
      <c r="D29" s="710"/>
      <c r="E29" s="710"/>
      <c r="F29" s="710" t="s">
        <v>192</v>
      </c>
      <c r="G29" s="710" t="s">
        <v>191</v>
      </c>
      <c r="H29" s="710"/>
      <c r="I29" s="710"/>
      <c r="J29" s="710" t="s">
        <v>190</v>
      </c>
      <c r="K29" s="710"/>
      <c r="L29" s="710"/>
      <c r="M29" s="710" t="s">
        <v>189</v>
      </c>
      <c r="N29" s="710" t="s">
        <v>188</v>
      </c>
    </row>
    <row r="30" spans="1:14">
      <c r="A30" s="717"/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</row>
    <row r="31" spans="1:14" ht="45">
      <c r="A31" s="717"/>
      <c r="B31" s="710"/>
      <c r="C31" s="710"/>
      <c r="D31" s="710"/>
      <c r="E31" s="710"/>
      <c r="F31" s="710"/>
      <c r="G31" s="486" t="s">
        <v>186</v>
      </c>
      <c r="H31" s="486" t="s">
        <v>185</v>
      </c>
      <c r="I31" s="486" t="s">
        <v>187</v>
      </c>
      <c r="J31" s="486" t="s">
        <v>186</v>
      </c>
      <c r="K31" s="486" t="s">
        <v>185</v>
      </c>
      <c r="L31" s="486" t="s">
        <v>184</v>
      </c>
      <c r="M31" s="710"/>
      <c r="N31" s="710"/>
    </row>
    <row r="32" spans="1:14">
      <c r="A32" s="487">
        <v>1</v>
      </c>
      <c r="B32" s="488">
        <v>2</v>
      </c>
      <c r="C32" s="711">
        <v>3</v>
      </c>
      <c r="D32" s="711"/>
      <c r="E32" s="711"/>
      <c r="F32" s="488">
        <v>4</v>
      </c>
      <c r="G32" s="488">
        <v>5</v>
      </c>
      <c r="H32" s="488">
        <v>6</v>
      </c>
      <c r="I32" s="488">
        <v>7</v>
      </c>
      <c r="J32" s="488">
        <v>8</v>
      </c>
      <c r="K32" s="488">
        <v>9</v>
      </c>
      <c r="L32" s="488">
        <v>10</v>
      </c>
      <c r="M32" s="488">
        <v>11</v>
      </c>
      <c r="N32" s="488">
        <v>12</v>
      </c>
    </row>
    <row r="33" spans="1:14">
      <c r="A33" s="712" t="s">
        <v>183</v>
      </c>
      <c r="B33" s="713"/>
      <c r="C33" s="713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4"/>
    </row>
    <row r="34" spans="1:14" ht="22.5">
      <c r="A34" s="489" t="s">
        <v>182</v>
      </c>
      <c r="B34" s="490" t="s">
        <v>345</v>
      </c>
      <c r="C34" s="707" t="s">
        <v>343</v>
      </c>
      <c r="D34" s="707"/>
      <c r="E34" s="707"/>
      <c r="F34" s="491" t="s">
        <v>344</v>
      </c>
      <c r="G34" s="492"/>
      <c r="H34" s="492"/>
      <c r="I34" s="493">
        <v>1.8160000000000001</v>
      </c>
      <c r="J34" s="494"/>
      <c r="K34" s="492"/>
      <c r="L34" s="494"/>
      <c r="M34" s="492"/>
      <c r="N34" s="495"/>
    </row>
    <row r="35" spans="1:14">
      <c r="A35" s="496"/>
      <c r="B35" s="497"/>
      <c r="C35" s="706" t="s">
        <v>342</v>
      </c>
      <c r="D35" s="706"/>
      <c r="E35" s="706"/>
      <c r="F35" s="706"/>
      <c r="G35" s="706"/>
      <c r="H35" s="706"/>
      <c r="I35" s="706"/>
      <c r="J35" s="706"/>
      <c r="K35" s="706"/>
      <c r="L35" s="706"/>
      <c r="M35" s="706"/>
      <c r="N35" s="709"/>
    </row>
    <row r="36" spans="1:14">
      <c r="A36" s="498"/>
      <c r="B36" s="499"/>
      <c r="C36" s="706" t="s">
        <v>934</v>
      </c>
      <c r="D36" s="706"/>
      <c r="E36" s="706"/>
      <c r="F36" s="706"/>
      <c r="G36" s="706"/>
      <c r="H36" s="706"/>
      <c r="I36" s="706"/>
      <c r="J36" s="706"/>
      <c r="K36" s="706"/>
      <c r="L36" s="706"/>
      <c r="M36" s="706"/>
      <c r="N36" s="709"/>
    </row>
    <row r="37" spans="1:14">
      <c r="A37" s="500"/>
      <c r="B37" s="499" t="s">
        <v>182</v>
      </c>
      <c r="C37" s="706" t="s">
        <v>269</v>
      </c>
      <c r="D37" s="706"/>
      <c r="E37" s="706"/>
      <c r="F37" s="501"/>
      <c r="G37" s="502"/>
      <c r="H37" s="502"/>
      <c r="I37" s="502"/>
      <c r="J37" s="503">
        <v>2186.2399999999998</v>
      </c>
      <c r="K37" s="504">
        <v>0.3</v>
      </c>
      <c r="L37" s="503">
        <v>1191.06</v>
      </c>
      <c r="M37" s="505">
        <v>32.61</v>
      </c>
      <c r="N37" s="506">
        <v>38840</v>
      </c>
    </row>
    <row r="38" spans="1:14">
      <c r="A38" s="500"/>
      <c r="B38" s="499" t="s">
        <v>179</v>
      </c>
      <c r="C38" s="706" t="s">
        <v>170</v>
      </c>
      <c r="D38" s="706"/>
      <c r="E38" s="706"/>
      <c r="F38" s="501"/>
      <c r="G38" s="502"/>
      <c r="H38" s="502"/>
      <c r="I38" s="502"/>
      <c r="J38" s="503">
        <v>15351.2</v>
      </c>
      <c r="K38" s="504">
        <v>0.3</v>
      </c>
      <c r="L38" s="503">
        <v>8363.33</v>
      </c>
      <c r="M38" s="505">
        <v>12.04</v>
      </c>
      <c r="N38" s="506">
        <v>100694</v>
      </c>
    </row>
    <row r="39" spans="1:14">
      <c r="A39" s="500"/>
      <c r="B39" s="499" t="s">
        <v>175</v>
      </c>
      <c r="C39" s="706" t="s">
        <v>169</v>
      </c>
      <c r="D39" s="706"/>
      <c r="E39" s="706"/>
      <c r="F39" s="501"/>
      <c r="G39" s="502"/>
      <c r="H39" s="502"/>
      <c r="I39" s="502"/>
      <c r="J39" s="503">
        <v>3957.42</v>
      </c>
      <c r="K39" s="504">
        <v>0.3</v>
      </c>
      <c r="L39" s="503">
        <v>2156</v>
      </c>
      <c r="M39" s="505">
        <v>32.61</v>
      </c>
      <c r="N39" s="506">
        <v>70307</v>
      </c>
    </row>
    <row r="40" spans="1:14">
      <c r="A40" s="500"/>
      <c r="B40" s="499" t="s">
        <v>318</v>
      </c>
      <c r="C40" s="706" t="s">
        <v>303</v>
      </c>
      <c r="D40" s="706"/>
      <c r="E40" s="706"/>
      <c r="F40" s="501"/>
      <c r="G40" s="502"/>
      <c r="H40" s="502"/>
      <c r="I40" s="502"/>
      <c r="J40" s="507">
        <v>45.75</v>
      </c>
      <c r="K40" s="504">
        <v>0.3</v>
      </c>
      <c r="L40" s="507">
        <v>24.92</v>
      </c>
      <c r="M40" s="505">
        <v>6.32</v>
      </c>
      <c r="N40" s="508">
        <v>157</v>
      </c>
    </row>
    <row r="41" spans="1:14">
      <c r="A41" s="509"/>
      <c r="B41" s="499"/>
      <c r="C41" s="706" t="s">
        <v>268</v>
      </c>
      <c r="D41" s="706"/>
      <c r="E41" s="706"/>
      <c r="F41" s="501" t="s">
        <v>168</v>
      </c>
      <c r="G41" s="510">
        <v>224</v>
      </c>
      <c r="H41" s="504">
        <v>0.3</v>
      </c>
      <c r="I41" s="511">
        <v>122.0352</v>
      </c>
      <c r="J41" s="512"/>
      <c r="K41" s="502"/>
      <c r="L41" s="512"/>
      <c r="M41" s="502"/>
      <c r="N41" s="513"/>
    </row>
    <row r="42" spans="1:14">
      <c r="A42" s="509"/>
      <c r="B42" s="499"/>
      <c r="C42" s="706" t="s">
        <v>167</v>
      </c>
      <c r="D42" s="706"/>
      <c r="E42" s="706"/>
      <c r="F42" s="501" t="s">
        <v>168</v>
      </c>
      <c r="G42" s="505">
        <v>290.98</v>
      </c>
      <c r="H42" s="504">
        <v>0.3</v>
      </c>
      <c r="I42" s="514">
        <v>158.525904</v>
      </c>
      <c r="J42" s="512"/>
      <c r="K42" s="502"/>
      <c r="L42" s="512"/>
      <c r="M42" s="502"/>
      <c r="N42" s="513"/>
    </row>
    <row r="43" spans="1:14">
      <c r="A43" s="500"/>
      <c r="B43" s="499"/>
      <c r="C43" s="708" t="s">
        <v>166</v>
      </c>
      <c r="D43" s="708"/>
      <c r="E43" s="708"/>
      <c r="F43" s="515"/>
      <c r="G43" s="516"/>
      <c r="H43" s="516"/>
      <c r="I43" s="516"/>
      <c r="J43" s="517">
        <v>17583.189999999999</v>
      </c>
      <c r="K43" s="516"/>
      <c r="L43" s="517">
        <v>9579.31</v>
      </c>
      <c r="M43" s="516"/>
      <c r="N43" s="518"/>
    </row>
    <row r="44" spans="1:14">
      <c r="A44" s="509"/>
      <c r="B44" s="499"/>
      <c r="C44" s="706" t="s">
        <v>165</v>
      </c>
      <c r="D44" s="706"/>
      <c r="E44" s="706"/>
      <c r="F44" s="501"/>
      <c r="G44" s="502"/>
      <c r="H44" s="502"/>
      <c r="I44" s="502"/>
      <c r="J44" s="512"/>
      <c r="K44" s="502"/>
      <c r="L44" s="503">
        <v>3347.06</v>
      </c>
      <c r="M44" s="502"/>
      <c r="N44" s="506">
        <v>109147</v>
      </c>
    </row>
    <row r="45" spans="1:14" ht="45">
      <c r="A45" s="509"/>
      <c r="B45" s="499" t="s">
        <v>341</v>
      </c>
      <c r="C45" s="706" t="s">
        <v>340</v>
      </c>
      <c r="D45" s="706"/>
      <c r="E45" s="706"/>
      <c r="F45" s="501" t="s">
        <v>161</v>
      </c>
      <c r="G45" s="510">
        <v>117</v>
      </c>
      <c r="H45" s="502"/>
      <c r="I45" s="510">
        <v>117</v>
      </c>
      <c r="J45" s="512"/>
      <c r="K45" s="502"/>
      <c r="L45" s="503">
        <v>3916.06</v>
      </c>
      <c r="M45" s="502"/>
      <c r="N45" s="506">
        <v>127702</v>
      </c>
    </row>
    <row r="46" spans="1:14" ht="45">
      <c r="A46" s="509"/>
      <c r="B46" s="499" t="s">
        <v>339</v>
      </c>
      <c r="C46" s="706" t="s">
        <v>338</v>
      </c>
      <c r="D46" s="706"/>
      <c r="E46" s="706"/>
      <c r="F46" s="501" t="s">
        <v>161</v>
      </c>
      <c r="G46" s="510">
        <v>74</v>
      </c>
      <c r="H46" s="502"/>
      <c r="I46" s="510">
        <v>74</v>
      </c>
      <c r="J46" s="512"/>
      <c r="K46" s="502"/>
      <c r="L46" s="503">
        <v>2476.8200000000002</v>
      </c>
      <c r="M46" s="502"/>
      <c r="N46" s="506">
        <v>80769</v>
      </c>
    </row>
    <row r="47" spans="1:14">
      <c r="A47" s="519"/>
      <c r="B47" s="520"/>
      <c r="C47" s="707" t="s">
        <v>159</v>
      </c>
      <c r="D47" s="707"/>
      <c r="E47" s="707"/>
      <c r="F47" s="491"/>
      <c r="G47" s="492"/>
      <c r="H47" s="492"/>
      <c r="I47" s="492"/>
      <c r="J47" s="494"/>
      <c r="K47" s="492"/>
      <c r="L47" s="521">
        <v>15972.19</v>
      </c>
      <c r="M47" s="516"/>
      <c r="N47" s="522">
        <v>348162</v>
      </c>
    </row>
    <row r="48" spans="1:14">
      <c r="A48" s="523"/>
      <c r="B48" s="524"/>
      <c r="C48" s="524"/>
      <c r="D48" s="524"/>
      <c r="E48" s="524"/>
      <c r="F48" s="525"/>
      <c r="G48" s="525"/>
      <c r="H48" s="525"/>
      <c r="I48" s="525"/>
      <c r="J48" s="526"/>
      <c r="K48" s="525"/>
      <c r="L48" s="526"/>
      <c r="M48" s="502"/>
      <c r="N48" s="526"/>
    </row>
    <row r="49" spans="1:14">
      <c r="A49" s="457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8"/>
      <c r="M49" s="528"/>
      <c r="N49" s="528"/>
    </row>
    <row r="50" spans="1:14">
      <c r="A50" s="529"/>
      <c r="B50" s="530"/>
      <c r="C50" s="707" t="s">
        <v>158</v>
      </c>
      <c r="D50" s="707"/>
      <c r="E50" s="707"/>
      <c r="F50" s="707"/>
      <c r="G50" s="707"/>
      <c r="H50" s="707"/>
      <c r="I50" s="707"/>
      <c r="J50" s="707"/>
      <c r="K50" s="707"/>
      <c r="L50" s="531"/>
      <c r="M50" s="532"/>
      <c r="N50" s="533"/>
    </row>
    <row r="51" spans="1:14">
      <c r="A51" s="534"/>
      <c r="B51" s="499"/>
      <c r="C51" s="706" t="s">
        <v>157</v>
      </c>
      <c r="D51" s="706"/>
      <c r="E51" s="706"/>
      <c r="F51" s="706"/>
      <c r="G51" s="706"/>
      <c r="H51" s="706"/>
      <c r="I51" s="706"/>
      <c r="J51" s="706"/>
      <c r="K51" s="706"/>
      <c r="L51" s="535">
        <v>9579.31</v>
      </c>
      <c r="M51" s="536"/>
      <c r="N51" s="537">
        <v>139691</v>
      </c>
    </row>
    <row r="52" spans="1:14">
      <c r="A52" s="534"/>
      <c r="B52" s="499"/>
      <c r="C52" s="706" t="s">
        <v>153</v>
      </c>
      <c r="D52" s="706"/>
      <c r="E52" s="706"/>
      <c r="F52" s="706"/>
      <c r="G52" s="706"/>
      <c r="H52" s="706"/>
      <c r="I52" s="706"/>
      <c r="J52" s="706"/>
      <c r="K52" s="706"/>
      <c r="L52" s="538"/>
      <c r="M52" s="536"/>
      <c r="N52" s="539"/>
    </row>
    <row r="53" spans="1:14">
      <c r="A53" s="534"/>
      <c r="B53" s="499"/>
      <c r="C53" s="706" t="s">
        <v>241</v>
      </c>
      <c r="D53" s="706"/>
      <c r="E53" s="706"/>
      <c r="F53" s="706"/>
      <c r="G53" s="706"/>
      <c r="H53" s="706"/>
      <c r="I53" s="706"/>
      <c r="J53" s="706"/>
      <c r="K53" s="706"/>
      <c r="L53" s="535">
        <v>1191.06</v>
      </c>
      <c r="M53" s="536"/>
      <c r="N53" s="537">
        <v>38840</v>
      </c>
    </row>
    <row r="54" spans="1:14">
      <c r="A54" s="534"/>
      <c r="B54" s="499"/>
      <c r="C54" s="706" t="s">
        <v>156</v>
      </c>
      <c r="D54" s="706"/>
      <c r="E54" s="706"/>
      <c r="F54" s="706"/>
      <c r="G54" s="706"/>
      <c r="H54" s="706"/>
      <c r="I54" s="706"/>
      <c r="J54" s="706"/>
      <c r="K54" s="706"/>
      <c r="L54" s="535">
        <v>8363.33</v>
      </c>
      <c r="M54" s="536"/>
      <c r="N54" s="537">
        <v>100694</v>
      </c>
    </row>
    <row r="55" spans="1:14">
      <c r="A55" s="534"/>
      <c r="B55" s="499"/>
      <c r="C55" s="706" t="s">
        <v>155</v>
      </c>
      <c r="D55" s="706"/>
      <c r="E55" s="706"/>
      <c r="F55" s="706"/>
      <c r="G55" s="706"/>
      <c r="H55" s="706"/>
      <c r="I55" s="706"/>
      <c r="J55" s="706"/>
      <c r="K55" s="706"/>
      <c r="L55" s="535">
        <v>2156</v>
      </c>
      <c r="M55" s="536"/>
      <c r="N55" s="537">
        <v>70307</v>
      </c>
    </row>
    <row r="56" spans="1:14">
      <c r="A56" s="534"/>
      <c r="B56" s="499"/>
      <c r="C56" s="706" t="s">
        <v>240</v>
      </c>
      <c r="D56" s="706"/>
      <c r="E56" s="706"/>
      <c r="F56" s="706"/>
      <c r="G56" s="706"/>
      <c r="H56" s="706"/>
      <c r="I56" s="706"/>
      <c r="J56" s="706"/>
      <c r="K56" s="706"/>
      <c r="L56" s="540">
        <v>24.92</v>
      </c>
      <c r="M56" s="536"/>
      <c r="N56" s="541">
        <v>157</v>
      </c>
    </row>
    <row r="57" spans="1:14">
      <c r="A57" s="534"/>
      <c r="B57" s="499"/>
      <c r="C57" s="706" t="s">
        <v>154</v>
      </c>
      <c r="D57" s="706"/>
      <c r="E57" s="706"/>
      <c r="F57" s="706"/>
      <c r="G57" s="706"/>
      <c r="H57" s="706"/>
      <c r="I57" s="706"/>
      <c r="J57" s="706"/>
      <c r="K57" s="706"/>
      <c r="L57" s="535">
        <v>15972.19</v>
      </c>
      <c r="M57" s="536"/>
      <c r="N57" s="537">
        <v>348162</v>
      </c>
    </row>
    <row r="58" spans="1:14">
      <c r="A58" s="534"/>
      <c r="B58" s="499"/>
      <c r="C58" s="706" t="s">
        <v>153</v>
      </c>
      <c r="D58" s="706"/>
      <c r="E58" s="706"/>
      <c r="F58" s="706"/>
      <c r="G58" s="706"/>
      <c r="H58" s="706"/>
      <c r="I58" s="706"/>
      <c r="J58" s="706"/>
      <c r="K58" s="706"/>
      <c r="L58" s="538"/>
      <c r="M58" s="536"/>
      <c r="N58" s="539"/>
    </row>
    <row r="59" spans="1:14">
      <c r="A59" s="534"/>
      <c r="B59" s="499"/>
      <c r="C59" s="706" t="s">
        <v>337</v>
      </c>
      <c r="D59" s="706"/>
      <c r="E59" s="706"/>
      <c r="F59" s="706"/>
      <c r="G59" s="706"/>
      <c r="H59" s="706"/>
      <c r="I59" s="706"/>
      <c r="J59" s="706"/>
      <c r="K59" s="706"/>
      <c r="L59" s="535">
        <v>1191.06</v>
      </c>
      <c r="M59" s="536"/>
      <c r="N59" s="537">
        <v>38840</v>
      </c>
    </row>
    <row r="60" spans="1:14">
      <c r="A60" s="534"/>
      <c r="B60" s="499"/>
      <c r="C60" s="706" t="s">
        <v>152</v>
      </c>
      <c r="D60" s="706"/>
      <c r="E60" s="706"/>
      <c r="F60" s="706"/>
      <c r="G60" s="706"/>
      <c r="H60" s="706"/>
      <c r="I60" s="706"/>
      <c r="J60" s="706"/>
      <c r="K60" s="706"/>
      <c r="L60" s="535">
        <v>8363.33</v>
      </c>
      <c r="M60" s="536"/>
      <c r="N60" s="537">
        <v>100694</v>
      </c>
    </row>
    <row r="61" spans="1:14">
      <c r="A61" s="534"/>
      <c r="B61" s="499"/>
      <c r="C61" s="706" t="s">
        <v>151</v>
      </c>
      <c r="D61" s="706"/>
      <c r="E61" s="706"/>
      <c r="F61" s="706"/>
      <c r="G61" s="706"/>
      <c r="H61" s="706"/>
      <c r="I61" s="706"/>
      <c r="J61" s="706"/>
      <c r="K61" s="706"/>
      <c r="L61" s="535">
        <v>2156</v>
      </c>
      <c r="M61" s="536"/>
      <c r="N61" s="537">
        <v>70307</v>
      </c>
    </row>
    <row r="62" spans="1:14">
      <c r="A62" s="534"/>
      <c r="B62" s="499"/>
      <c r="C62" s="706" t="s">
        <v>336</v>
      </c>
      <c r="D62" s="706"/>
      <c r="E62" s="706"/>
      <c r="F62" s="706"/>
      <c r="G62" s="706"/>
      <c r="H62" s="706"/>
      <c r="I62" s="706"/>
      <c r="J62" s="706"/>
      <c r="K62" s="706"/>
      <c r="L62" s="540">
        <v>24.92</v>
      </c>
      <c r="M62" s="536"/>
      <c r="N62" s="541">
        <v>157</v>
      </c>
    </row>
    <row r="63" spans="1:14">
      <c r="A63" s="534"/>
      <c r="B63" s="499"/>
      <c r="C63" s="706" t="s">
        <v>150</v>
      </c>
      <c r="D63" s="706"/>
      <c r="E63" s="706"/>
      <c r="F63" s="706"/>
      <c r="G63" s="706"/>
      <c r="H63" s="706"/>
      <c r="I63" s="706"/>
      <c r="J63" s="706"/>
      <c r="K63" s="706"/>
      <c r="L63" s="535">
        <v>3916.06</v>
      </c>
      <c r="M63" s="536"/>
      <c r="N63" s="537">
        <v>127702</v>
      </c>
    </row>
    <row r="64" spans="1:14">
      <c r="A64" s="534"/>
      <c r="B64" s="499"/>
      <c r="C64" s="706" t="s">
        <v>149</v>
      </c>
      <c r="D64" s="706"/>
      <c r="E64" s="706"/>
      <c r="F64" s="706"/>
      <c r="G64" s="706"/>
      <c r="H64" s="706"/>
      <c r="I64" s="706"/>
      <c r="J64" s="706"/>
      <c r="K64" s="706"/>
      <c r="L64" s="535">
        <v>2476.8200000000002</v>
      </c>
      <c r="M64" s="536"/>
      <c r="N64" s="537">
        <v>80769</v>
      </c>
    </row>
    <row r="65" spans="1:14">
      <c r="A65" s="534"/>
      <c r="B65" s="499"/>
      <c r="C65" s="706" t="s">
        <v>148</v>
      </c>
      <c r="D65" s="706"/>
      <c r="E65" s="706"/>
      <c r="F65" s="706"/>
      <c r="G65" s="706"/>
      <c r="H65" s="706"/>
      <c r="I65" s="706"/>
      <c r="J65" s="706"/>
      <c r="K65" s="706"/>
      <c r="L65" s="535">
        <v>3347.06</v>
      </c>
      <c r="M65" s="536"/>
      <c r="N65" s="537">
        <v>109147</v>
      </c>
    </row>
    <row r="66" spans="1:14">
      <c r="A66" s="534"/>
      <c r="B66" s="499"/>
      <c r="C66" s="706" t="s">
        <v>147</v>
      </c>
      <c r="D66" s="706"/>
      <c r="E66" s="706"/>
      <c r="F66" s="706"/>
      <c r="G66" s="706"/>
      <c r="H66" s="706"/>
      <c r="I66" s="706"/>
      <c r="J66" s="706"/>
      <c r="K66" s="706"/>
      <c r="L66" s="535">
        <v>3916.06</v>
      </c>
      <c r="M66" s="536"/>
      <c r="N66" s="537">
        <v>127702</v>
      </c>
    </row>
    <row r="67" spans="1:14">
      <c r="A67" s="534"/>
      <c r="B67" s="499"/>
      <c r="C67" s="706" t="s">
        <v>146</v>
      </c>
      <c r="D67" s="706"/>
      <c r="E67" s="706"/>
      <c r="F67" s="706"/>
      <c r="G67" s="706"/>
      <c r="H67" s="706"/>
      <c r="I67" s="706"/>
      <c r="J67" s="706"/>
      <c r="K67" s="706"/>
      <c r="L67" s="535">
        <v>2476.8200000000002</v>
      </c>
      <c r="M67" s="536"/>
      <c r="N67" s="537">
        <v>80769</v>
      </c>
    </row>
    <row r="68" spans="1:14">
      <c r="A68" s="534"/>
      <c r="B68" s="542"/>
      <c r="C68" s="703" t="s">
        <v>145</v>
      </c>
      <c r="D68" s="703"/>
      <c r="E68" s="703"/>
      <c r="F68" s="703"/>
      <c r="G68" s="703"/>
      <c r="H68" s="703"/>
      <c r="I68" s="703"/>
      <c r="J68" s="703"/>
      <c r="K68" s="703"/>
      <c r="L68" s="543">
        <v>15972.19</v>
      </c>
      <c r="M68" s="544"/>
      <c r="N68" s="545">
        <v>348162</v>
      </c>
    </row>
    <row r="69" spans="1:14">
      <c r="A69" s="457"/>
      <c r="B69" s="526"/>
      <c r="C69" s="524"/>
      <c r="D69" s="524"/>
      <c r="E69" s="524"/>
      <c r="F69" s="524"/>
      <c r="G69" s="524"/>
      <c r="H69" s="524"/>
      <c r="I69" s="524"/>
      <c r="J69" s="524"/>
      <c r="K69" s="524"/>
      <c r="L69" s="543"/>
      <c r="M69" s="546"/>
      <c r="N69" s="547"/>
    </row>
    <row r="70" spans="1:14">
      <c r="A70" s="548"/>
      <c r="B70" s="549"/>
      <c r="C70" s="549"/>
      <c r="D70" s="549"/>
      <c r="E70" s="549"/>
      <c r="F70" s="549"/>
      <c r="G70" s="549"/>
      <c r="H70" s="549"/>
      <c r="I70" s="549"/>
      <c r="J70" s="549"/>
      <c r="K70" s="549"/>
      <c r="L70" s="549"/>
      <c r="M70" s="549"/>
      <c r="N70" s="549"/>
    </row>
    <row r="71" spans="1:14">
      <c r="A71" s="460"/>
      <c r="B71" s="550" t="s">
        <v>52</v>
      </c>
      <c r="C71" s="704" t="s">
        <v>144</v>
      </c>
      <c r="D71" s="704"/>
      <c r="E71" s="704"/>
      <c r="F71" s="704"/>
      <c r="G71" s="704"/>
      <c r="H71" s="704"/>
      <c r="I71" s="704"/>
      <c r="J71" s="704"/>
      <c r="K71" s="704"/>
      <c r="L71" s="704"/>
      <c r="M71" s="461"/>
      <c r="N71" s="461"/>
    </row>
    <row r="72" spans="1:14">
      <c r="A72" s="460"/>
      <c r="B72" s="459"/>
      <c r="C72" s="705" t="s">
        <v>123</v>
      </c>
      <c r="D72" s="705"/>
      <c r="E72" s="705"/>
      <c r="F72" s="705"/>
      <c r="G72" s="705"/>
      <c r="H72" s="705"/>
      <c r="I72" s="705"/>
      <c r="J72" s="705"/>
      <c r="K72" s="705"/>
      <c r="L72" s="705"/>
      <c r="M72" s="461"/>
      <c r="N72" s="461"/>
    </row>
  </sheetData>
  <mergeCells count="58">
    <mergeCell ref="D4:N4"/>
    <mergeCell ref="A7:N7"/>
    <mergeCell ref="A8:N8"/>
    <mergeCell ref="A10:N10"/>
    <mergeCell ref="A11:N11"/>
    <mergeCell ref="A12:N12"/>
    <mergeCell ref="A14:N14"/>
    <mergeCell ref="A15:N15"/>
    <mergeCell ref="B17:F17"/>
    <mergeCell ref="B18:F18"/>
    <mergeCell ref="L25:M25"/>
    <mergeCell ref="L26:M26"/>
    <mergeCell ref="L27:M27"/>
    <mergeCell ref="A29:A31"/>
    <mergeCell ref="B29:B31"/>
    <mergeCell ref="C29:E31"/>
    <mergeCell ref="F29:F31"/>
    <mergeCell ref="G29:I30"/>
    <mergeCell ref="J29:L30"/>
    <mergeCell ref="M29:M31"/>
    <mergeCell ref="N29:N31"/>
    <mergeCell ref="C32:E32"/>
    <mergeCell ref="A33:N33"/>
    <mergeCell ref="C34:E34"/>
    <mergeCell ref="C35:N35"/>
    <mergeCell ref="C36:N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50:K50"/>
    <mergeCell ref="C51:K51"/>
    <mergeCell ref="C52:K52"/>
    <mergeCell ref="C53:K53"/>
    <mergeCell ref="C54:K54"/>
    <mergeCell ref="C55:K55"/>
    <mergeCell ref="C56:K56"/>
    <mergeCell ref="C57:K57"/>
    <mergeCell ref="C58:K58"/>
    <mergeCell ref="C59:K59"/>
    <mergeCell ref="C60:K60"/>
    <mergeCell ref="C61:K61"/>
    <mergeCell ref="C62:K62"/>
    <mergeCell ref="C68:K68"/>
    <mergeCell ref="C71:L71"/>
    <mergeCell ref="C72:L72"/>
    <mergeCell ref="C63:K63"/>
    <mergeCell ref="C64:K64"/>
    <mergeCell ref="C65:K65"/>
    <mergeCell ref="C66:K66"/>
    <mergeCell ref="C67:K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7"/>
  <sheetViews>
    <sheetView topLeftCell="A919" workbookViewId="0">
      <selection activeCell="N945" sqref="N945"/>
    </sheetView>
  </sheetViews>
  <sheetFormatPr defaultRowHeight="15"/>
  <cols>
    <col min="14" max="14" width="10.7109375" customWidth="1"/>
  </cols>
  <sheetData>
    <row r="1" spans="1:14">
      <c r="A1" s="551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3" t="s">
        <v>230</v>
      </c>
    </row>
    <row r="2" spans="1:14">
      <c r="A2" s="554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3" t="s">
        <v>229</v>
      </c>
    </row>
    <row r="3" spans="1:14">
      <c r="A3" s="554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3"/>
    </row>
    <row r="4" spans="1:14">
      <c r="A4" s="556" t="s">
        <v>225</v>
      </c>
      <c r="B4" s="557"/>
      <c r="C4" s="554"/>
      <c r="D4" s="722" t="s">
        <v>224</v>
      </c>
      <c r="E4" s="722"/>
      <c r="F4" s="722"/>
      <c r="G4" s="722"/>
      <c r="H4" s="722"/>
      <c r="I4" s="722"/>
      <c r="J4" s="722"/>
      <c r="K4" s="722"/>
      <c r="L4" s="722"/>
      <c r="M4" s="722"/>
      <c r="N4" s="722"/>
    </row>
    <row r="5" spans="1:14">
      <c r="A5" s="556" t="s">
        <v>223</v>
      </c>
      <c r="B5" s="557"/>
      <c r="C5" s="554"/>
      <c r="D5" s="558" t="s">
        <v>930</v>
      </c>
      <c r="E5" s="558"/>
      <c r="F5" s="558"/>
      <c r="G5" s="558"/>
      <c r="H5" s="558"/>
      <c r="I5" s="558"/>
      <c r="J5" s="558"/>
      <c r="K5" s="558"/>
      <c r="L5" s="558"/>
      <c r="M5" s="558"/>
      <c r="N5" s="558"/>
    </row>
    <row r="6" spans="1:14">
      <c r="A6" s="559"/>
      <c r="B6" s="554"/>
      <c r="C6" s="554"/>
      <c r="D6" s="554"/>
      <c r="E6" s="554"/>
      <c r="F6" s="557"/>
      <c r="G6" s="557"/>
      <c r="H6" s="557"/>
      <c r="I6" s="557"/>
      <c r="J6" s="557"/>
      <c r="K6" s="557"/>
      <c r="L6" s="557"/>
      <c r="M6" s="557"/>
      <c r="N6" s="557"/>
    </row>
    <row r="7" spans="1:14">
      <c r="A7" s="723" t="s">
        <v>221</v>
      </c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</row>
    <row r="8" spans="1:14">
      <c r="A8" s="720" t="s">
        <v>220</v>
      </c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</row>
    <row r="9" spans="1:14">
      <c r="A9" s="560"/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</row>
    <row r="10" spans="1:14">
      <c r="A10" s="723"/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</row>
    <row r="11" spans="1:14">
      <c r="A11" s="720" t="s">
        <v>218</v>
      </c>
      <c r="B11" s="720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</row>
    <row r="12" spans="1:14" ht="18">
      <c r="A12" s="718" t="s">
        <v>737</v>
      </c>
      <c r="B12" s="718"/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</row>
    <row r="13" spans="1:14" ht="18">
      <c r="A13" s="561"/>
      <c r="B13" s="561"/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</row>
    <row r="14" spans="1:14">
      <c r="A14" s="719" t="s">
        <v>977</v>
      </c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</row>
    <row r="15" spans="1:14">
      <c r="A15" s="720" t="s">
        <v>216</v>
      </c>
      <c r="B15" s="720"/>
      <c r="C15" s="720"/>
      <c r="D15" s="720"/>
      <c r="E15" s="720"/>
      <c r="F15" s="720"/>
      <c r="G15" s="720"/>
      <c r="H15" s="720"/>
      <c r="I15" s="720"/>
      <c r="J15" s="720"/>
      <c r="K15" s="720"/>
      <c r="L15" s="720"/>
      <c r="M15" s="720"/>
      <c r="N15" s="720"/>
    </row>
    <row r="16" spans="1:14">
      <c r="A16" s="554" t="s">
        <v>215</v>
      </c>
      <c r="B16" s="562" t="s">
        <v>214</v>
      </c>
      <c r="C16" s="552" t="s">
        <v>213</v>
      </c>
      <c r="D16" s="552"/>
      <c r="E16" s="552"/>
      <c r="F16" s="563"/>
      <c r="G16" s="563"/>
      <c r="H16" s="563"/>
      <c r="I16" s="563"/>
      <c r="J16" s="563"/>
      <c r="K16" s="563"/>
      <c r="L16" s="563"/>
      <c r="M16" s="563"/>
      <c r="N16" s="563"/>
    </row>
    <row r="17" spans="1:14">
      <c r="A17" s="554" t="s">
        <v>212</v>
      </c>
      <c r="B17" s="719" t="s">
        <v>735</v>
      </c>
      <c r="C17" s="719"/>
      <c r="D17" s="719"/>
      <c r="E17" s="719"/>
      <c r="F17" s="719"/>
      <c r="G17" s="563"/>
      <c r="H17" s="563"/>
      <c r="I17" s="563"/>
      <c r="J17" s="563"/>
      <c r="K17" s="563"/>
      <c r="L17" s="563"/>
      <c r="M17" s="563"/>
      <c r="N17" s="563"/>
    </row>
    <row r="18" spans="1:14">
      <c r="A18" s="554"/>
      <c r="B18" s="721" t="s">
        <v>210</v>
      </c>
      <c r="C18" s="721"/>
      <c r="D18" s="721"/>
      <c r="E18" s="721"/>
      <c r="F18" s="721"/>
      <c r="G18" s="564"/>
      <c r="H18" s="564"/>
      <c r="I18" s="564"/>
      <c r="J18" s="564"/>
      <c r="K18" s="564"/>
      <c r="L18" s="564"/>
      <c r="M18" s="565"/>
      <c r="N18" s="564"/>
    </row>
    <row r="19" spans="1:14">
      <c r="A19" s="554"/>
      <c r="B19" s="554"/>
      <c r="C19" s="554"/>
      <c r="D19" s="566"/>
      <c r="E19" s="566"/>
      <c r="F19" s="566"/>
      <c r="G19" s="566"/>
      <c r="H19" s="566"/>
      <c r="I19" s="566"/>
      <c r="J19" s="566"/>
      <c r="K19" s="566"/>
      <c r="L19" s="566"/>
      <c r="M19" s="564"/>
      <c r="N19" s="564"/>
    </row>
    <row r="20" spans="1:14">
      <c r="A20" s="567" t="s">
        <v>209</v>
      </c>
      <c r="B20" s="554"/>
      <c r="C20" s="554"/>
      <c r="D20" s="558"/>
      <c r="E20" s="552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4">
      <c r="A21" s="554"/>
      <c r="B21" s="555"/>
      <c r="C21" s="555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</row>
    <row r="22" spans="1:14">
      <c r="A22" s="567" t="s">
        <v>208</v>
      </c>
      <c r="B22" s="555"/>
      <c r="C22" s="570">
        <v>1715.86</v>
      </c>
      <c r="D22" s="571" t="s">
        <v>978</v>
      </c>
      <c r="E22" s="572" t="s">
        <v>196</v>
      </c>
      <c r="F22" s="551"/>
      <c r="G22" s="555"/>
      <c r="H22" s="555"/>
      <c r="I22" s="555"/>
      <c r="J22" s="555"/>
      <c r="K22" s="555"/>
      <c r="L22" s="573"/>
      <c r="M22" s="573"/>
      <c r="N22" s="555"/>
    </row>
    <row r="23" spans="1:14">
      <c r="A23" s="554"/>
      <c r="B23" s="574" t="s">
        <v>207</v>
      </c>
      <c r="C23" s="575"/>
      <c r="D23" s="576"/>
      <c r="E23" s="572"/>
      <c r="F23" s="551"/>
      <c r="G23" s="555"/>
      <c r="H23" s="551"/>
      <c r="I23" s="551"/>
      <c r="J23" s="551"/>
      <c r="K23" s="551"/>
      <c r="L23" s="551"/>
      <c r="M23" s="551"/>
      <c r="N23" s="551"/>
    </row>
    <row r="24" spans="1:14">
      <c r="A24" s="554"/>
      <c r="B24" s="555" t="s">
        <v>206</v>
      </c>
      <c r="C24" s="570">
        <v>1668.26</v>
      </c>
      <c r="D24" s="571" t="s">
        <v>979</v>
      </c>
      <c r="E24" s="572" t="s">
        <v>196</v>
      </c>
      <c r="F24" s="551"/>
      <c r="G24" s="555" t="s">
        <v>204</v>
      </c>
      <c r="H24" s="551"/>
      <c r="I24" s="555"/>
      <c r="J24" s="555"/>
      <c r="K24" s="555"/>
      <c r="L24" s="570">
        <v>290.83999999999997</v>
      </c>
      <c r="M24" s="577" t="s">
        <v>734</v>
      </c>
      <c r="N24" s="572" t="s">
        <v>196</v>
      </c>
    </row>
    <row r="25" spans="1:14">
      <c r="A25" s="554"/>
      <c r="B25" s="555" t="s">
        <v>203</v>
      </c>
      <c r="C25" s="570">
        <v>47.6</v>
      </c>
      <c r="D25" s="578" t="s">
        <v>733</v>
      </c>
      <c r="E25" s="572" t="s">
        <v>196</v>
      </c>
      <c r="F25" s="551"/>
      <c r="G25" s="555" t="s">
        <v>202</v>
      </c>
      <c r="H25" s="551"/>
      <c r="I25" s="555"/>
      <c r="J25" s="555"/>
      <c r="K25" s="555"/>
      <c r="L25" s="715">
        <v>953.7</v>
      </c>
      <c r="M25" s="715"/>
      <c r="N25" s="572" t="s">
        <v>199</v>
      </c>
    </row>
    <row r="26" spans="1:14">
      <c r="A26" s="554"/>
      <c r="B26" s="555" t="s">
        <v>201</v>
      </c>
      <c r="C26" s="570">
        <v>0</v>
      </c>
      <c r="D26" s="578" t="s">
        <v>197</v>
      </c>
      <c r="E26" s="572" t="s">
        <v>196</v>
      </c>
      <c r="F26" s="551"/>
      <c r="G26" s="555" t="s">
        <v>200</v>
      </c>
      <c r="H26" s="551"/>
      <c r="I26" s="555"/>
      <c r="J26" s="555"/>
      <c r="K26" s="555"/>
      <c r="L26" s="715">
        <v>144.78</v>
      </c>
      <c r="M26" s="715"/>
      <c r="N26" s="572" t="s">
        <v>199</v>
      </c>
    </row>
    <row r="27" spans="1:14">
      <c r="A27" s="554"/>
      <c r="B27" s="555" t="s">
        <v>198</v>
      </c>
      <c r="C27" s="570">
        <v>0</v>
      </c>
      <c r="D27" s="571" t="s">
        <v>197</v>
      </c>
      <c r="E27" s="572" t="s">
        <v>196</v>
      </c>
      <c r="F27" s="551"/>
      <c r="G27" s="555" t="s">
        <v>195</v>
      </c>
      <c r="H27" s="555"/>
      <c r="I27" s="555"/>
      <c r="J27" s="555"/>
      <c r="K27" s="555"/>
      <c r="L27" s="716" t="s">
        <v>933</v>
      </c>
      <c r="M27" s="716"/>
      <c r="N27" s="555"/>
    </row>
    <row r="28" spans="1:14">
      <c r="A28" s="579"/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</row>
    <row r="29" spans="1:14">
      <c r="A29" s="717" t="s">
        <v>194</v>
      </c>
      <c r="B29" s="710" t="s">
        <v>43</v>
      </c>
      <c r="C29" s="710" t="s">
        <v>193</v>
      </c>
      <c r="D29" s="710"/>
      <c r="E29" s="710"/>
      <c r="F29" s="710" t="s">
        <v>192</v>
      </c>
      <c r="G29" s="710" t="s">
        <v>191</v>
      </c>
      <c r="H29" s="710"/>
      <c r="I29" s="710"/>
      <c r="J29" s="710" t="s">
        <v>190</v>
      </c>
      <c r="K29" s="710"/>
      <c r="L29" s="710"/>
      <c r="M29" s="710" t="s">
        <v>189</v>
      </c>
      <c r="N29" s="710" t="s">
        <v>188</v>
      </c>
    </row>
    <row r="30" spans="1:14">
      <c r="A30" s="717"/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</row>
    <row r="31" spans="1:14" ht="45">
      <c r="A31" s="717"/>
      <c r="B31" s="710"/>
      <c r="C31" s="710"/>
      <c r="D31" s="710"/>
      <c r="E31" s="710"/>
      <c r="F31" s="710"/>
      <c r="G31" s="580" t="s">
        <v>186</v>
      </c>
      <c r="H31" s="580" t="s">
        <v>185</v>
      </c>
      <c r="I31" s="580" t="s">
        <v>187</v>
      </c>
      <c r="J31" s="580" t="s">
        <v>186</v>
      </c>
      <c r="K31" s="580" t="s">
        <v>185</v>
      </c>
      <c r="L31" s="580" t="s">
        <v>184</v>
      </c>
      <c r="M31" s="710"/>
      <c r="N31" s="710"/>
    </row>
    <row r="32" spans="1:14">
      <c r="A32" s="581">
        <v>1</v>
      </c>
      <c r="B32" s="582">
        <v>2</v>
      </c>
      <c r="C32" s="711">
        <v>3</v>
      </c>
      <c r="D32" s="711"/>
      <c r="E32" s="711"/>
      <c r="F32" s="582">
        <v>4</v>
      </c>
      <c r="G32" s="582">
        <v>5</v>
      </c>
      <c r="H32" s="582">
        <v>6</v>
      </c>
      <c r="I32" s="582">
        <v>7</v>
      </c>
      <c r="J32" s="582">
        <v>8</v>
      </c>
      <c r="K32" s="582">
        <v>9</v>
      </c>
      <c r="L32" s="582">
        <v>10</v>
      </c>
      <c r="M32" s="582">
        <v>11</v>
      </c>
      <c r="N32" s="582">
        <v>12</v>
      </c>
    </row>
    <row r="33" spans="1:14">
      <c r="A33" s="712" t="s">
        <v>183</v>
      </c>
      <c r="B33" s="713"/>
      <c r="C33" s="713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4"/>
    </row>
    <row r="34" spans="1:14">
      <c r="A34" s="724" t="s">
        <v>732</v>
      </c>
      <c r="B34" s="725"/>
      <c r="C34" s="725"/>
      <c r="D34" s="725"/>
      <c r="E34" s="725"/>
      <c r="F34" s="725"/>
      <c r="G34" s="725"/>
      <c r="H34" s="725"/>
      <c r="I34" s="725"/>
      <c r="J34" s="725"/>
      <c r="K34" s="725"/>
      <c r="L34" s="725"/>
      <c r="M34" s="725"/>
      <c r="N34" s="726"/>
    </row>
    <row r="35" spans="1:14" ht="22.5">
      <c r="A35" s="583" t="s">
        <v>182</v>
      </c>
      <c r="B35" s="584" t="s">
        <v>498</v>
      </c>
      <c r="C35" s="707" t="s">
        <v>497</v>
      </c>
      <c r="D35" s="707"/>
      <c r="E35" s="707"/>
      <c r="F35" s="585" t="s">
        <v>288</v>
      </c>
      <c r="G35" s="586"/>
      <c r="H35" s="586"/>
      <c r="I35" s="587">
        <v>5.7</v>
      </c>
      <c r="J35" s="588"/>
      <c r="K35" s="586"/>
      <c r="L35" s="588"/>
      <c r="M35" s="586"/>
      <c r="N35" s="589"/>
    </row>
    <row r="36" spans="1:14">
      <c r="A36" s="590"/>
      <c r="B36" s="591" t="s">
        <v>182</v>
      </c>
      <c r="C36" s="706" t="s">
        <v>269</v>
      </c>
      <c r="D36" s="706"/>
      <c r="E36" s="706"/>
      <c r="F36" s="593"/>
      <c r="G36" s="594"/>
      <c r="H36" s="594"/>
      <c r="I36" s="594"/>
      <c r="J36" s="595">
        <v>6.19</v>
      </c>
      <c r="K36" s="594"/>
      <c r="L36" s="595">
        <v>35.28</v>
      </c>
      <c r="M36" s="596">
        <v>32.61</v>
      </c>
      <c r="N36" s="597">
        <v>1150</v>
      </c>
    </row>
    <row r="37" spans="1:14">
      <c r="A37" s="590"/>
      <c r="B37" s="591" t="s">
        <v>179</v>
      </c>
      <c r="C37" s="706" t="s">
        <v>170</v>
      </c>
      <c r="D37" s="706"/>
      <c r="E37" s="706"/>
      <c r="F37" s="593"/>
      <c r="G37" s="594"/>
      <c r="H37" s="594"/>
      <c r="I37" s="594"/>
      <c r="J37" s="595">
        <v>8.1</v>
      </c>
      <c r="K37" s="594"/>
      <c r="L37" s="595">
        <v>46.17</v>
      </c>
      <c r="M37" s="596">
        <v>12.04</v>
      </c>
      <c r="N37" s="598">
        <v>556</v>
      </c>
    </row>
    <row r="38" spans="1:14">
      <c r="A38" s="590"/>
      <c r="B38" s="591" t="s">
        <v>175</v>
      </c>
      <c r="C38" s="706" t="s">
        <v>169</v>
      </c>
      <c r="D38" s="706"/>
      <c r="E38" s="706"/>
      <c r="F38" s="593"/>
      <c r="G38" s="594"/>
      <c r="H38" s="594"/>
      <c r="I38" s="594"/>
      <c r="J38" s="595">
        <v>0.81</v>
      </c>
      <c r="K38" s="594"/>
      <c r="L38" s="595">
        <v>4.62</v>
      </c>
      <c r="M38" s="596">
        <v>32.61</v>
      </c>
      <c r="N38" s="598">
        <v>151</v>
      </c>
    </row>
    <row r="39" spans="1:14">
      <c r="A39" s="590"/>
      <c r="B39" s="591" t="s">
        <v>318</v>
      </c>
      <c r="C39" s="706" t="s">
        <v>303</v>
      </c>
      <c r="D39" s="706"/>
      <c r="E39" s="706"/>
      <c r="F39" s="593"/>
      <c r="G39" s="594"/>
      <c r="H39" s="594"/>
      <c r="I39" s="594"/>
      <c r="J39" s="595">
        <v>0.37</v>
      </c>
      <c r="K39" s="594"/>
      <c r="L39" s="595">
        <v>2.11</v>
      </c>
      <c r="M39" s="596">
        <v>6.32</v>
      </c>
      <c r="N39" s="598">
        <v>13</v>
      </c>
    </row>
    <row r="40" spans="1:14">
      <c r="A40" s="599"/>
      <c r="B40" s="591"/>
      <c r="C40" s="706" t="s">
        <v>268</v>
      </c>
      <c r="D40" s="706"/>
      <c r="E40" s="706"/>
      <c r="F40" s="593" t="s">
        <v>168</v>
      </c>
      <c r="G40" s="596">
        <v>0.78</v>
      </c>
      <c r="H40" s="594"/>
      <c r="I40" s="600">
        <v>4.4459999999999997</v>
      </c>
      <c r="J40" s="601"/>
      <c r="K40" s="594"/>
      <c r="L40" s="601"/>
      <c r="M40" s="594"/>
      <c r="N40" s="602"/>
    </row>
    <row r="41" spans="1:14">
      <c r="A41" s="599"/>
      <c r="B41" s="591"/>
      <c r="C41" s="706" t="s">
        <v>167</v>
      </c>
      <c r="D41" s="706"/>
      <c r="E41" s="706"/>
      <c r="F41" s="593" t="s">
        <v>168</v>
      </c>
      <c r="G41" s="596">
        <v>7.0000000000000007E-2</v>
      </c>
      <c r="H41" s="594"/>
      <c r="I41" s="600">
        <v>0.39900000000000002</v>
      </c>
      <c r="J41" s="601"/>
      <c r="K41" s="594"/>
      <c r="L41" s="601"/>
      <c r="M41" s="594"/>
      <c r="N41" s="602"/>
    </row>
    <row r="42" spans="1:14">
      <c r="A42" s="590"/>
      <c r="B42" s="591"/>
      <c r="C42" s="708" t="s">
        <v>166</v>
      </c>
      <c r="D42" s="708"/>
      <c r="E42" s="708"/>
      <c r="F42" s="603"/>
      <c r="G42" s="604"/>
      <c r="H42" s="604"/>
      <c r="I42" s="604"/>
      <c r="J42" s="605">
        <v>14.66</v>
      </c>
      <c r="K42" s="604"/>
      <c r="L42" s="605">
        <v>83.56</v>
      </c>
      <c r="M42" s="604"/>
      <c r="N42" s="606"/>
    </row>
    <row r="43" spans="1:14">
      <c r="A43" s="599"/>
      <c r="B43" s="591"/>
      <c r="C43" s="706" t="s">
        <v>165</v>
      </c>
      <c r="D43" s="706"/>
      <c r="E43" s="706"/>
      <c r="F43" s="593"/>
      <c r="G43" s="594"/>
      <c r="H43" s="594"/>
      <c r="I43" s="594"/>
      <c r="J43" s="601"/>
      <c r="K43" s="594"/>
      <c r="L43" s="595">
        <v>39.9</v>
      </c>
      <c r="M43" s="594"/>
      <c r="N43" s="597">
        <v>1301</v>
      </c>
    </row>
    <row r="44" spans="1:14" ht="45">
      <c r="A44" s="599"/>
      <c r="B44" s="591" t="s">
        <v>496</v>
      </c>
      <c r="C44" s="706" t="s">
        <v>495</v>
      </c>
      <c r="D44" s="706"/>
      <c r="E44" s="706"/>
      <c r="F44" s="593" t="s">
        <v>161</v>
      </c>
      <c r="G44" s="607">
        <v>110</v>
      </c>
      <c r="H44" s="594"/>
      <c r="I44" s="607">
        <v>110</v>
      </c>
      <c r="J44" s="601"/>
      <c r="K44" s="594"/>
      <c r="L44" s="595">
        <v>43.89</v>
      </c>
      <c r="M44" s="594"/>
      <c r="N44" s="597">
        <v>1431</v>
      </c>
    </row>
    <row r="45" spans="1:14" ht="45">
      <c r="A45" s="599"/>
      <c r="B45" s="591" t="s">
        <v>494</v>
      </c>
      <c r="C45" s="706" t="s">
        <v>493</v>
      </c>
      <c r="D45" s="706"/>
      <c r="E45" s="706"/>
      <c r="F45" s="593" t="s">
        <v>161</v>
      </c>
      <c r="G45" s="607">
        <v>69</v>
      </c>
      <c r="H45" s="594"/>
      <c r="I45" s="607">
        <v>69</v>
      </c>
      <c r="J45" s="601"/>
      <c r="K45" s="594"/>
      <c r="L45" s="595">
        <v>27.53</v>
      </c>
      <c r="M45" s="594"/>
      <c r="N45" s="598">
        <v>898</v>
      </c>
    </row>
    <row r="46" spans="1:14">
      <c r="A46" s="608"/>
      <c r="B46" s="609"/>
      <c r="C46" s="707" t="s">
        <v>159</v>
      </c>
      <c r="D46" s="707"/>
      <c r="E46" s="707"/>
      <c r="F46" s="585"/>
      <c r="G46" s="586"/>
      <c r="H46" s="586"/>
      <c r="I46" s="586"/>
      <c r="J46" s="588"/>
      <c r="K46" s="586"/>
      <c r="L46" s="610">
        <v>154.97999999999999</v>
      </c>
      <c r="M46" s="604"/>
      <c r="N46" s="611">
        <v>4048</v>
      </c>
    </row>
    <row r="47" spans="1:14" ht="33.75">
      <c r="A47" s="583" t="s">
        <v>179</v>
      </c>
      <c r="B47" s="584" t="s">
        <v>289</v>
      </c>
      <c r="C47" s="707" t="s">
        <v>287</v>
      </c>
      <c r="D47" s="707"/>
      <c r="E47" s="707"/>
      <c r="F47" s="585" t="s">
        <v>288</v>
      </c>
      <c r="G47" s="586"/>
      <c r="H47" s="586"/>
      <c r="I47" s="612">
        <v>6.27</v>
      </c>
      <c r="J47" s="610">
        <v>70.599999999999994</v>
      </c>
      <c r="K47" s="586"/>
      <c r="L47" s="610">
        <v>442.66</v>
      </c>
      <c r="M47" s="612">
        <v>6.32</v>
      </c>
      <c r="N47" s="611">
        <v>2798</v>
      </c>
    </row>
    <row r="48" spans="1:14">
      <c r="A48" s="608"/>
      <c r="B48" s="609"/>
      <c r="C48" s="706" t="s">
        <v>935</v>
      </c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9"/>
    </row>
    <row r="49" spans="1:14">
      <c r="A49" s="608"/>
      <c r="B49" s="609"/>
      <c r="C49" s="707" t="s">
        <v>159</v>
      </c>
      <c r="D49" s="707"/>
      <c r="E49" s="707"/>
      <c r="F49" s="585"/>
      <c r="G49" s="586"/>
      <c r="H49" s="586"/>
      <c r="I49" s="586"/>
      <c r="J49" s="588"/>
      <c r="K49" s="586"/>
      <c r="L49" s="610">
        <v>442.66</v>
      </c>
      <c r="M49" s="604"/>
      <c r="N49" s="611">
        <v>2798</v>
      </c>
    </row>
    <row r="50" spans="1:14" ht="22.5">
      <c r="A50" s="583" t="s">
        <v>175</v>
      </c>
      <c r="B50" s="584" t="s">
        <v>566</v>
      </c>
      <c r="C50" s="707" t="s">
        <v>731</v>
      </c>
      <c r="D50" s="707"/>
      <c r="E50" s="707"/>
      <c r="F50" s="585" t="s">
        <v>308</v>
      </c>
      <c r="G50" s="586"/>
      <c r="H50" s="586"/>
      <c r="I50" s="613">
        <v>3.1E-2</v>
      </c>
      <c r="J50" s="588"/>
      <c r="K50" s="586"/>
      <c r="L50" s="588"/>
      <c r="M50" s="586"/>
      <c r="N50" s="589"/>
    </row>
    <row r="51" spans="1:14">
      <c r="A51" s="614"/>
      <c r="B51" s="592"/>
      <c r="C51" s="706" t="s">
        <v>730</v>
      </c>
      <c r="D51" s="706"/>
      <c r="E51" s="706"/>
      <c r="F51" s="706"/>
      <c r="G51" s="706"/>
      <c r="H51" s="706"/>
      <c r="I51" s="706"/>
      <c r="J51" s="706"/>
      <c r="K51" s="706"/>
      <c r="L51" s="706"/>
      <c r="M51" s="706"/>
      <c r="N51" s="709"/>
    </row>
    <row r="52" spans="1:14">
      <c r="A52" s="590"/>
      <c r="B52" s="591" t="s">
        <v>182</v>
      </c>
      <c r="C52" s="706" t="s">
        <v>269</v>
      </c>
      <c r="D52" s="706"/>
      <c r="E52" s="706"/>
      <c r="F52" s="593"/>
      <c r="G52" s="594"/>
      <c r="H52" s="594"/>
      <c r="I52" s="594"/>
      <c r="J52" s="595">
        <v>29.43</v>
      </c>
      <c r="K52" s="594"/>
      <c r="L52" s="595">
        <v>0.91</v>
      </c>
      <c r="M52" s="596">
        <v>32.61</v>
      </c>
      <c r="N52" s="598">
        <v>30</v>
      </c>
    </row>
    <row r="53" spans="1:14">
      <c r="A53" s="590"/>
      <c r="B53" s="591" t="s">
        <v>179</v>
      </c>
      <c r="C53" s="706" t="s">
        <v>170</v>
      </c>
      <c r="D53" s="706"/>
      <c r="E53" s="706"/>
      <c r="F53" s="593"/>
      <c r="G53" s="594"/>
      <c r="H53" s="594"/>
      <c r="I53" s="594"/>
      <c r="J53" s="595">
        <v>1.31</v>
      </c>
      <c r="K53" s="594"/>
      <c r="L53" s="595">
        <v>0.04</v>
      </c>
      <c r="M53" s="596">
        <v>12.04</v>
      </c>
      <c r="N53" s="602"/>
    </row>
    <row r="54" spans="1:14">
      <c r="A54" s="590"/>
      <c r="B54" s="591" t="s">
        <v>175</v>
      </c>
      <c r="C54" s="706" t="s">
        <v>169</v>
      </c>
      <c r="D54" s="706"/>
      <c r="E54" s="706"/>
      <c r="F54" s="593"/>
      <c r="G54" s="594"/>
      <c r="H54" s="594"/>
      <c r="I54" s="594"/>
      <c r="J54" s="595">
        <v>0.23</v>
      </c>
      <c r="K54" s="594"/>
      <c r="L54" s="595">
        <v>0.01</v>
      </c>
      <c r="M54" s="596">
        <v>32.61</v>
      </c>
      <c r="N54" s="602"/>
    </row>
    <row r="55" spans="1:14">
      <c r="A55" s="590"/>
      <c r="B55" s="591" t="s">
        <v>318</v>
      </c>
      <c r="C55" s="706" t="s">
        <v>303</v>
      </c>
      <c r="D55" s="706"/>
      <c r="E55" s="706"/>
      <c r="F55" s="593"/>
      <c r="G55" s="594"/>
      <c r="H55" s="594"/>
      <c r="I55" s="594"/>
      <c r="J55" s="615">
        <v>1492.06</v>
      </c>
      <c r="K55" s="594"/>
      <c r="L55" s="595">
        <v>46.25</v>
      </c>
      <c r="M55" s="596">
        <v>6.32</v>
      </c>
      <c r="N55" s="598">
        <v>292</v>
      </c>
    </row>
    <row r="56" spans="1:14">
      <c r="A56" s="599"/>
      <c r="B56" s="591"/>
      <c r="C56" s="706" t="s">
        <v>268</v>
      </c>
      <c r="D56" s="706"/>
      <c r="E56" s="706"/>
      <c r="F56" s="593" t="s">
        <v>168</v>
      </c>
      <c r="G56" s="596">
        <v>3.45</v>
      </c>
      <c r="H56" s="594"/>
      <c r="I56" s="616">
        <v>0.10695</v>
      </c>
      <c r="J56" s="601"/>
      <c r="K56" s="594"/>
      <c r="L56" s="601"/>
      <c r="M56" s="594"/>
      <c r="N56" s="602"/>
    </row>
    <row r="57" spans="1:14">
      <c r="A57" s="599"/>
      <c r="B57" s="591"/>
      <c r="C57" s="706" t="s">
        <v>167</v>
      </c>
      <c r="D57" s="706"/>
      <c r="E57" s="706"/>
      <c r="F57" s="593" t="s">
        <v>168</v>
      </c>
      <c r="G57" s="596">
        <v>0.02</v>
      </c>
      <c r="H57" s="594"/>
      <c r="I57" s="616">
        <v>6.2E-4</v>
      </c>
      <c r="J57" s="601"/>
      <c r="K57" s="594"/>
      <c r="L57" s="601"/>
      <c r="M57" s="594"/>
      <c r="N57" s="602"/>
    </row>
    <row r="58" spans="1:14">
      <c r="A58" s="590"/>
      <c r="B58" s="591"/>
      <c r="C58" s="708" t="s">
        <v>166</v>
      </c>
      <c r="D58" s="708"/>
      <c r="E58" s="708"/>
      <c r="F58" s="603"/>
      <c r="G58" s="604"/>
      <c r="H58" s="604"/>
      <c r="I58" s="604"/>
      <c r="J58" s="617">
        <v>1522.8</v>
      </c>
      <c r="K58" s="604"/>
      <c r="L58" s="605">
        <v>47.2</v>
      </c>
      <c r="M58" s="604"/>
      <c r="N58" s="606"/>
    </row>
    <row r="59" spans="1:14">
      <c r="A59" s="599"/>
      <c r="B59" s="591"/>
      <c r="C59" s="706" t="s">
        <v>165</v>
      </c>
      <c r="D59" s="706"/>
      <c r="E59" s="706"/>
      <c r="F59" s="593"/>
      <c r="G59" s="594"/>
      <c r="H59" s="594"/>
      <c r="I59" s="594"/>
      <c r="J59" s="601"/>
      <c r="K59" s="594"/>
      <c r="L59" s="595">
        <v>0.92</v>
      </c>
      <c r="M59" s="594"/>
      <c r="N59" s="598">
        <v>30</v>
      </c>
    </row>
    <row r="60" spans="1:14" ht="45">
      <c r="A60" s="599"/>
      <c r="B60" s="591" t="s">
        <v>563</v>
      </c>
      <c r="C60" s="706" t="s">
        <v>562</v>
      </c>
      <c r="D60" s="706"/>
      <c r="E60" s="706"/>
      <c r="F60" s="593" t="s">
        <v>161</v>
      </c>
      <c r="G60" s="607">
        <v>112</v>
      </c>
      <c r="H60" s="594"/>
      <c r="I60" s="607">
        <v>112</v>
      </c>
      <c r="J60" s="601"/>
      <c r="K60" s="594"/>
      <c r="L60" s="595">
        <v>1.03</v>
      </c>
      <c r="M60" s="594"/>
      <c r="N60" s="598">
        <v>34</v>
      </c>
    </row>
    <row r="61" spans="1:14" ht="45">
      <c r="A61" s="599"/>
      <c r="B61" s="591" t="s">
        <v>561</v>
      </c>
      <c r="C61" s="706" t="s">
        <v>560</v>
      </c>
      <c r="D61" s="706"/>
      <c r="E61" s="706"/>
      <c r="F61" s="593" t="s">
        <v>161</v>
      </c>
      <c r="G61" s="607">
        <v>65</v>
      </c>
      <c r="H61" s="594"/>
      <c r="I61" s="607">
        <v>65</v>
      </c>
      <c r="J61" s="601"/>
      <c r="K61" s="594"/>
      <c r="L61" s="595">
        <v>0.6</v>
      </c>
      <c r="M61" s="594"/>
      <c r="N61" s="598">
        <v>20</v>
      </c>
    </row>
    <row r="62" spans="1:14">
      <c r="A62" s="608"/>
      <c r="B62" s="609"/>
      <c r="C62" s="707" t="s">
        <v>159</v>
      </c>
      <c r="D62" s="707"/>
      <c r="E62" s="707"/>
      <c r="F62" s="585"/>
      <c r="G62" s="586"/>
      <c r="H62" s="586"/>
      <c r="I62" s="586"/>
      <c r="J62" s="588"/>
      <c r="K62" s="586"/>
      <c r="L62" s="610">
        <v>48.83</v>
      </c>
      <c r="M62" s="604"/>
      <c r="N62" s="618">
        <v>376</v>
      </c>
    </row>
    <row r="63" spans="1:14" ht="22.5">
      <c r="A63" s="583" t="s">
        <v>318</v>
      </c>
      <c r="B63" s="584" t="s">
        <v>729</v>
      </c>
      <c r="C63" s="707" t="s">
        <v>728</v>
      </c>
      <c r="D63" s="707"/>
      <c r="E63" s="707"/>
      <c r="F63" s="585" t="s">
        <v>468</v>
      </c>
      <c r="G63" s="586"/>
      <c r="H63" s="586"/>
      <c r="I63" s="619">
        <v>1</v>
      </c>
      <c r="J63" s="588"/>
      <c r="K63" s="586"/>
      <c r="L63" s="588"/>
      <c r="M63" s="586"/>
      <c r="N63" s="589"/>
    </row>
    <row r="64" spans="1:14">
      <c r="A64" s="590"/>
      <c r="B64" s="591" t="s">
        <v>182</v>
      </c>
      <c r="C64" s="706" t="s">
        <v>269</v>
      </c>
      <c r="D64" s="706"/>
      <c r="E64" s="706"/>
      <c r="F64" s="593"/>
      <c r="G64" s="594"/>
      <c r="H64" s="594"/>
      <c r="I64" s="594"/>
      <c r="J64" s="595">
        <v>61.89</v>
      </c>
      <c r="K64" s="594"/>
      <c r="L64" s="595">
        <v>61.89</v>
      </c>
      <c r="M64" s="596">
        <v>32.61</v>
      </c>
      <c r="N64" s="597">
        <v>2018</v>
      </c>
    </row>
    <row r="65" spans="1:14">
      <c r="A65" s="590"/>
      <c r="B65" s="591" t="s">
        <v>179</v>
      </c>
      <c r="C65" s="706" t="s">
        <v>170</v>
      </c>
      <c r="D65" s="706"/>
      <c r="E65" s="706"/>
      <c r="F65" s="593"/>
      <c r="G65" s="594"/>
      <c r="H65" s="594"/>
      <c r="I65" s="594"/>
      <c r="J65" s="595">
        <v>38.04</v>
      </c>
      <c r="K65" s="594"/>
      <c r="L65" s="595">
        <v>38.04</v>
      </c>
      <c r="M65" s="596">
        <v>12.04</v>
      </c>
      <c r="N65" s="598">
        <v>458</v>
      </c>
    </row>
    <row r="66" spans="1:14">
      <c r="A66" s="590"/>
      <c r="B66" s="591" t="s">
        <v>175</v>
      </c>
      <c r="C66" s="706" t="s">
        <v>169</v>
      </c>
      <c r="D66" s="706"/>
      <c r="E66" s="706"/>
      <c r="F66" s="593"/>
      <c r="G66" s="594"/>
      <c r="H66" s="594"/>
      <c r="I66" s="594"/>
      <c r="J66" s="595">
        <v>4.3899999999999997</v>
      </c>
      <c r="K66" s="594"/>
      <c r="L66" s="595">
        <v>4.3899999999999997</v>
      </c>
      <c r="M66" s="596">
        <v>32.61</v>
      </c>
      <c r="N66" s="598">
        <v>143</v>
      </c>
    </row>
    <row r="67" spans="1:14">
      <c r="A67" s="590"/>
      <c r="B67" s="591" t="s">
        <v>318</v>
      </c>
      <c r="C67" s="706" t="s">
        <v>303</v>
      </c>
      <c r="D67" s="706"/>
      <c r="E67" s="706"/>
      <c r="F67" s="593"/>
      <c r="G67" s="594"/>
      <c r="H67" s="594"/>
      <c r="I67" s="594"/>
      <c r="J67" s="615">
        <v>1632.03</v>
      </c>
      <c r="K67" s="594"/>
      <c r="L67" s="615">
        <v>1632.03</v>
      </c>
      <c r="M67" s="596">
        <v>6.32</v>
      </c>
      <c r="N67" s="597">
        <v>10314</v>
      </c>
    </row>
    <row r="68" spans="1:14">
      <c r="A68" s="599"/>
      <c r="B68" s="591"/>
      <c r="C68" s="706" t="s">
        <v>268</v>
      </c>
      <c r="D68" s="706"/>
      <c r="E68" s="706"/>
      <c r="F68" s="593" t="s">
        <v>168</v>
      </c>
      <c r="G68" s="620">
        <v>6.9</v>
      </c>
      <c r="H68" s="594"/>
      <c r="I68" s="620">
        <v>6.9</v>
      </c>
      <c r="J68" s="601"/>
      <c r="K68" s="594"/>
      <c r="L68" s="601"/>
      <c r="M68" s="594"/>
      <c r="N68" s="602"/>
    </row>
    <row r="69" spans="1:14">
      <c r="A69" s="599"/>
      <c r="B69" s="591"/>
      <c r="C69" s="706" t="s">
        <v>167</v>
      </c>
      <c r="D69" s="706"/>
      <c r="E69" s="706"/>
      <c r="F69" s="593" t="s">
        <v>168</v>
      </c>
      <c r="G69" s="596">
        <v>0.34</v>
      </c>
      <c r="H69" s="594"/>
      <c r="I69" s="596">
        <v>0.34</v>
      </c>
      <c r="J69" s="601"/>
      <c r="K69" s="594"/>
      <c r="L69" s="601"/>
      <c r="M69" s="594"/>
      <c r="N69" s="602"/>
    </row>
    <row r="70" spans="1:14">
      <c r="A70" s="590"/>
      <c r="B70" s="591"/>
      <c r="C70" s="708" t="s">
        <v>166</v>
      </c>
      <c r="D70" s="708"/>
      <c r="E70" s="708"/>
      <c r="F70" s="603"/>
      <c r="G70" s="604"/>
      <c r="H70" s="604"/>
      <c r="I70" s="604"/>
      <c r="J70" s="617">
        <v>1731.96</v>
      </c>
      <c r="K70" s="604"/>
      <c r="L70" s="617">
        <v>1731.96</v>
      </c>
      <c r="M70" s="604"/>
      <c r="N70" s="606"/>
    </row>
    <row r="71" spans="1:14">
      <c r="A71" s="599"/>
      <c r="B71" s="591"/>
      <c r="C71" s="706" t="s">
        <v>165</v>
      </c>
      <c r="D71" s="706"/>
      <c r="E71" s="706"/>
      <c r="F71" s="593"/>
      <c r="G71" s="594"/>
      <c r="H71" s="594"/>
      <c r="I71" s="594"/>
      <c r="J71" s="601"/>
      <c r="K71" s="594"/>
      <c r="L71" s="595">
        <v>66.28</v>
      </c>
      <c r="M71" s="594"/>
      <c r="N71" s="597">
        <v>2161</v>
      </c>
    </row>
    <row r="72" spans="1:14" ht="45">
      <c r="A72" s="599"/>
      <c r="B72" s="591" t="s">
        <v>341</v>
      </c>
      <c r="C72" s="706" t="s">
        <v>340</v>
      </c>
      <c r="D72" s="706"/>
      <c r="E72" s="706"/>
      <c r="F72" s="593" t="s">
        <v>161</v>
      </c>
      <c r="G72" s="607">
        <v>117</v>
      </c>
      <c r="H72" s="594"/>
      <c r="I72" s="607">
        <v>117</v>
      </c>
      <c r="J72" s="601"/>
      <c r="K72" s="594"/>
      <c r="L72" s="595">
        <v>77.55</v>
      </c>
      <c r="M72" s="594"/>
      <c r="N72" s="597">
        <v>2528</v>
      </c>
    </row>
    <row r="73" spans="1:14" ht="45">
      <c r="A73" s="599"/>
      <c r="B73" s="591" t="s">
        <v>339</v>
      </c>
      <c r="C73" s="706" t="s">
        <v>338</v>
      </c>
      <c r="D73" s="706"/>
      <c r="E73" s="706"/>
      <c r="F73" s="593" t="s">
        <v>161</v>
      </c>
      <c r="G73" s="607">
        <v>74</v>
      </c>
      <c r="H73" s="594"/>
      <c r="I73" s="607">
        <v>74</v>
      </c>
      <c r="J73" s="601"/>
      <c r="K73" s="594"/>
      <c r="L73" s="595">
        <v>49.05</v>
      </c>
      <c r="M73" s="594"/>
      <c r="N73" s="597">
        <v>1599</v>
      </c>
    </row>
    <row r="74" spans="1:14">
      <c r="A74" s="608"/>
      <c r="B74" s="609"/>
      <c r="C74" s="707" t="s">
        <v>159</v>
      </c>
      <c r="D74" s="707"/>
      <c r="E74" s="707"/>
      <c r="F74" s="585"/>
      <c r="G74" s="586"/>
      <c r="H74" s="586"/>
      <c r="I74" s="586"/>
      <c r="J74" s="588"/>
      <c r="K74" s="586"/>
      <c r="L74" s="621">
        <v>1858.56</v>
      </c>
      <c r="M74" s="604"/>
      <c r="N74" s="611">
        <v>16917</v>
      </c>
    </row>
    <row r="75" spans="1:14" ht="101.25">
      <c r="A75" s="583" t="s">
        <v>310</v>
      </c>
      <c r="B75" s="584" t="s">
        <v>727</v>
      </c>
      <c r="C75" s="707" t="s">
        <v>726</v>
      </c>
      <c r="D75" s="707"/>
      <c r="E75" s="707"/>
      <c r="F75" s="585" t="s">
        <v>468</v>
      </c>
      <c r="G75" s="586"/>
      <c r="H75" s="586"/>
      <c r="I75" s="619">
        <v>1</v>
      </c>
      <c r="J75" s="621">
        <v>55606.29</v>
      </c>
      <c r="K75" s="622">
        <v>1.0075000000000001</v>
      </c>
      <c r="L75" s="621">
        <v>8864.4</v>
      </c>
      <c r="M75" s="612">
        <v>6.32</v>
      </c>
      <c r="N75" s="611">
        <v>56023</v>
      </c>
    </row>
    <row r="76" spans="1:14">
      <c r="A76" s="608"/>
      <c r="B76" s="609"/>
      <c r="C76" s="706" t="s">
        <v>936</v>
      </c>
      <c r="D76" s="706"/>
      <c r="E76" s="706"/>
      <c r="F76" s="706"/>
      <c r="G76" s="706"/>
      <c r="H76" s="706"/>
      <c r="I76" s="706"/>
      <c r="J76" s="706"/>
      <c r="K76" s="706"/>
      <c r="L76" s="706"/>
      <c r="M76" s="706"/>
      <c r="N76" s="709"/>
    </row>
    <row r="77" spans="1:14">
      <c r="A77" s="614"/>
      <c r="B77" s="592"/>
      <c r="C77" s="706" t="s">
        <v>725</v>
      </c>
      <c r="D77" s="706"/>
      <c r="E77" s="706"/>
      <c r="F77" s="706"/>
      <c r="G77" s="706"/>
      <c r="H77" s="706"/>
      <c r="I77" s="706"/>
      <c r="J77" s="706"/>
      <c r="K77" s="706"/>
      <c r="L77" s="706"/>
      <c r="M77" s="706"/>
      <c r="N77" s="709"/>
    </row>
    <row r="78" spans="1:14" ht="67.5">
      <c r="A78" s="623"/>
      <c r="B78" s="591" t="s">
        <v>724</v>
      </c>
      <c r="C78" s="706" t="s">
        <v>723</v>
      </c>
      <c r="D78" s="706"/>
      <c r="E78" s="706"/>
      <c r="F78" s="706"/>
      <c r="G78" s="706"/>
      <c r="H78" s="706"/>
      <c r="I78" s="706"/>
      <c r="J78" s="706"/>
      <c r="K78" s="706"/>
      <c r="L78" s="706"/>
      <c r="M78" s="706"/>
      <c r="N78" s="709"/>
    </row>
    <row r="79" spans="1:14">
      <c r="A79" s="608"/>
      <c r="B79" s="609"/>
      <c r="C79" s="707" t="s">
        <v>159</v>
      </c>
      <c r="D79" s="707"/>
      <c r="E79" s="707"/>
      <c r="F79" s="585"/>
      <c r="G79" s="586"/>
      <c r="H79" s="586"/>
      <c r="I79" s="586"/>
      <c r="J79" s="588"/>
      <c r="K79" s="586"/>
      <c r="L79" s="621">
        <v>8864.4</v>
      </c>
      <c r="M79" s="604"/>
      <c r="N79" s="611">
        <v>56023</v>
      </c>
    </row>
    <row r="80" spans="1:14" ht="22.5">
      <c r="A80" s="583" t="s">
        <v>294</v>
      </c>
      <c r="B80" s="584" t="s">
        <v>722</v>
      </c>
      <c r="C80" s="707" t="s">
        <v>721</v>
      </c>
      <c r="D80" s="707"/>
      <c r="E80" s="707"/>
      <c r="F80" s="585" t="s">
        <v>6</v>
      </c>
      <c r="G80" s="586"/>
      <c r="H80" s="586"/>
      <c r="I80" s="624">
        <v>1.0499999999999999E-3</v>
      </c>
      <c r="J80" s="588"/>
      <c r="K80" s="586"/>
      <c r="L80" s="588"/>
      <c r="M80" s="586"/>
      <c r="N80" s="589"/>
    </row>
    <row r="81" spans="1:14">
      <c r="A81" s="614"/>
      <c r="B81" s="592"/>
      <c r="C81" s="706" t="s">
        <v>937</v>
      </c>
      <c r="D81" s="706"/>
      <c r="E81" s="706"/>
      <c r="F81" s="706"/>
      <c r="G81" s="706"/>
      <c r="H81" s="706"/>
      <c r="I81" s="706"/>
      <c r="J81" s="706"/>
      <c r="K81" s="706"/>
      <c r="L81" s="706"/>
      <c r="M81" s="706"/>
      <c r="N81" s="709"/>
    </row>
    <row r="82" spans="1:14">
      <c r="A82" s="590"/>
      <c r="B82" s="591" t="s">
        <v>182</v>
      </c>
      <c r="C82" s="706" t="s">
        <v>269</v>
      </c>
      <c r="D82" s="706"/>
      <c r="E82" s="706"/>
      <c r="F82" s="593"/>
      <c r="G82" s="594"/>
      <c r="H82" s="594"/>
      <c r="I82" s="594"/>
      <c r="J82" s="615">
        <v>4740.3</v>
      </c>
      <c r="K82" s="594"/>
      <c r="L82" s="595">
        <v>4.9800000000000004</v>
      </c>
      <c r="M82" s="596">
        <v>32.61</v>
      </c>
      <c r="N82" s="598">
        <v>162</v>
      </c>
    </row>
    <row r="83" spans="1:14">
      <c r="A83" s="590"/>
      <c r="B83" s="591" t="s">
        <v>179</v>
      </c>
      <c r="C83" s="706" t="s">
        <v>170</v>
      </c>
      <c r="D83" s="706"/>
      <c r="E83" s="706"/>
      <c r="F83" s="593"/>
      <c r="G83" s="594"/>
      <c r="H83" s="594"/>
      <c r="I83" s="594"/>
      <c r="J83" s="615">
        <v>17371.54</v>
      </c>
      <c r="K83" s="594"/>
      <c r="L83" s="595">
        <v>18.239999999999998</v>
      </c>
      <c r="M83" s="596">
        <v>12.04</v>
      </c>
      <c r="N83" s="598">
        <v>220</v>
      </c>
    </row>
    <row r="84" spans="1:14">
      <c r="A84" s="590"/>
      <c r="B84" s="591" t="s">
        <v>175</v>
      </c>
      <c r="C84" s="706" t="s">
        <v>169</v>
      </c>
      <c r="D84" s="706"/>
      <c r="E84" s="706"/>
      <c r="F84" s="593"/>
      <c r="G84" s="594"/>
      <c r="H84" s="594"/>
      <c r="I84" s="594"/>
      <c r="J84" s="615">
        <v>1988.88</v>
      </c>
      <c r="K84" s="594"/>
      <c r="L84" s="595">
        <v>2.09</v>
      </c>
      <c r="M84" s="596">
        <v>32.61</v>
      </c>
      <c r="N84" s="598">
        <v>68</v>
      </c>
    </row>
    <row r="85" spans="1:14">
      <c r="A85" s="590"/>
      <c r="B85" s="591" t="s">
        <v>318</v>
      </c>
      <c r="C85" s="706" t="s">
        <v>303</v>
      </c>
      <c r="D85" s="706"/>
      <c r="E85" s="706"/>
      <c r="F85" s="593"/>
      <c r="G85" s="594"/>
      <c r="H85" s="594"/>
      <c r="I85" s="594"/>
      <c r="J85" s="615">
        <v>2696.35</v>
      </c>
      <c r="K85" s="594"/>
      <c r="L85" s="595">
        <v>2.83</v>
      </c>
      <c r="M85" s="596">
        <v>6.32</v>
      </c>
      <c r="N85" s="598">
        <v>18</v>
      </c>
    </row>
    <row r="86" spans="1:14">
      <c r="A86" s="599"/>
      <c r="B86" s="591"/>
      <c r="C86" s="706" t="s">
        <v>268</v>
      </c>
      <c r="D86" s="706"/>
      <c r="E86" s="706"/>
      <c r="F86" s="593" t="s">
        <v>168</v>
      </c>
      <c r="G86" s="607">
        <v>458</v>
      </c>
      <c r="H86" s="594"/>
      <c r="I86" s="625">
        <v>0.48089999999999999</v>
      </c>
      <c r="J86" s="601"/>
      <c r="K86" s="594"/>
      <c r="L86" s="601"/>
      <c r="M86" s="594"/>
      <c r="N86" s="602"/>
    </row>
    <row r="87" spans="1:14">
      <c r="A87" s="599"/>
      <c r="B87" s="591"/>
      <c r="C87" s="706" t="s">
        <v>167</v>
      </c>
      <c r="D87" s="706"/>
      <c r="E87" s="706"/>
      <c r="F87" s="593" t="s">
        <v>168</v>
      </c>
      <c r="G87" s="596">
        <v>164.95</v>
      </c>
      <c r="H87" s="594"/>
      <c r="I87" s="626">
        <v>0.1731975</v>
      </c>
      <c r="J87" s="601"/>
      <c r="K87" s="594"/>
      <c r="L87" s="601"/>
      <c r="M87" s="594"/>
      <c r="N87" s="602"/>
    </row>
    <row r="88" spans="1:14">
      <c r="A88" s="590"/>
      <c r="B88" s="591"/>
      <c r="C88" s="708" t="s">
        <v>166</v>
      </c>
      <c r="D88" s="708"/>
      <c r="E88" s="708"/>
      <c r="F88" s="603"/>
      <c r="G88" s="604"/>
      <c r="H88" s="604"/>
      <c r="I88" s="604"/>
      <c r="J88" s="617">
        <v>24808.19</v>
      </c>
      <c r="K88" s="604"/>
      <c r="L88" s="605">
        <v>26.05</v>
      </c>
      <c r="M88" s="604"/>
      <c r="N88" s="606"/>
    </row>
    <row r="89" spans="1:14">
      <c r="A89" s="599"/>
      <c r="B89" s="591"/>
      <c r="C89" s="706" t="s">
        <v>165</v>
      </c>
      <c r="D89" s="706"/>
      <c r="E89" s="706"/>
      <c r="F89" s="593"/>
      <c r="G89" s="594"/>
      <c r="H89" s="594"/>
      <c r="I89" s="594"/>
      <c r="J89" s="601"/>
      <c r="K89" s="594"/>
      <c r="L89" s="595">
        <v>7.07</v>
      </c>
      <c r="M89" s="594"/>
      <c r="N89" s="598">
        <v>230</v>
      </c>
    </row>
    <row r="90" spans="1:14" ht="45">
      <c r="A90" s="599"/>
      <c r="B90" s="591" t="s">
        <v>341</v>
      </c>
      <c r="C90" s="706" t="s">
        <v>340</v>
      </c>
      <c r="D90" s="706"/>
      <c r="E90" s="706"/>
      <c r="F90" s="593" t="s">
        <v>161</v>
      </c>
      <c r="G90" s="607">
        <v>117</v>
      </c>
      <c r="H90" s="594"/>
      <c r="I90" s="607">
        <v>117</v>
      </c>
      <c r="J90" s="601"/>
      <c r="K90" s="594"/>
      <c r="L90" s="595">
        <v>8.27</v>
      </c>
      <c r="M90" s="594"/>
      <c r="N90" s="598">
        <v>269</v>
      </c>
    </row>
    <row r="91" spans="1:14" ht="45">
      <c r="A91" s="599"/>
      <c r="B91" s="591" t="s">
        <v>339</v>
      </c>
      <c r="C91" s="706" t="s">
        <v>338</v>
      </c>
      <c r="D91" s="706"/>
      <c r="E91" s="706"/>
      <c r="F91" s="593" t="s">
        <v>161</v>
      </c>
      <c r="G91" s="607">
        <v>74</v>
      </c>
      <c r="H91" s="594"/>
      <c r="I91" s="607">
        <v>74</v>
      </c>
      <c r="J91" s="601"/>
      <c r="K91" s="594"/>
      <c r="L91" s="595">
        <v>5.23</v>
      </c>
      <c r="M91" s="594"/>
      <c r="N91" s="598">
        <v>170</v>
      </c>
    </row>
    <row r="92" spans="1:14">
      <c r="A92" s="608"/>
      <c r="B92" s="609"/>
      <c r="C92" s="707" t="s">
        <v>159</v>
      </c>
      <c r="D92" s="707"/>
      <c r="E92" s="707"/>
      <c r="F92" s="585"/>
      <c r="G92" s="586"/>
      <c r="H92" s="586"/>
      <c r="I92" s="586"/>
      <c r="J92" s="588"/>
      <c r="K92" s="586"/>
      <c r="L92" s="610">
        <v>39.549999999999997</v>
      </c>
      <c r="M92" s="604"/>
      <c r="N92" s="618">
        <v>839</v>
      </c>
    </row>
    <row r="93" spans="1:14" ht="33.75">
      <c r="A93" s="583" t="s">
        <v>290</v>
      </c>
      <c r="B93" s="584" t="s">
        <v>551</v>
      </c>
      <c r="C93" s="707" t="s">
        <v>549</v>
      </c>
      <c r="D93" s="707"/>
      <c r="E93" s="707"/>
      <c r="F93" s="585" t="s">
        <v>550</v>
      </c>
      <c r="G93" s="586"/>
      <c r="H93" s="586"/>
      <c r="I93" s="622">
        <v>1.0542</v>
      </c>
      <c r="J93" s="610">
        <v>198</v>
      </c>
      <c r="K93" s="586"/>
      <c r="L93" s="610">
        <v>208.73</v>
      </c>
      <c r="M93" s="612">
        <v>6.32</v>
      </c>
      <c r="N93" s="611">
        <v>1319</v>
      </c>
    </row>
    <row r="94" spans="1:14">
      <c r="A94" s="608"/>
      <c r="B94" s="609"/>
      <c r="C94" s="706" t="s">
        <v>936</v>
      </c>
      <c r="D94" s="706"/>
      <c r="E94" s="706"/>
      <c r="F94" s="706"/>
      <c r="G94" s="706"/>
      <c r="H94" s="706"/>
      <c r="I94" s="706"/>
      <c r="J94" s="706"/>
      <c r="K94" s="706"/>
      <c r="L94" s="706"/>
      <c r="M94" s="706"/>
      <c r="N94" s="709"/>
    </row>
    <row r="95" spans="1:14">
      <c r="A95" s="614"/>
      <c r="B95" s="592"/>
      <c r="C95" s="706" t="s">
        <v>938</v>
      </c>
      <c r="D95" s="706"/>
      <c r="E95" s="706"/>
      <c r="F95" s="706"/>
      <c r="G95" s="706"/>
      <c r="H95" s="706"/>
      <c r="I95" s="706"/>
      <c r="J95" s="706"/>
      <c r="K95" s="706"/>
      <c r="L95" s="706"/>
      <c r="M95" s="706"/>
      <c r="N95" s="709"/>
    </row>
    <row r="96" spans="1:14">
      <c r="A96" s="608"/>
      <c r="B96" s="609"/>
      <c r="C96" s="707" t="s">
        <v>159</v>
      </c>
      <c r="D96" s="707"/>
      <c r="E96" s="707"/>
      <c r="F96" s="585"/>
      <c r="G96" s="586"/>
      <c r="H96" s="586"/>
      <c r="I96" s="586"/>
      <c r="J96" s="588"/>
      <c r="K96" s="586"/>
      <c r="L96" s="610">
        <v>208.73</v>
      </c>
      <c r="M96" s="604"/>
      <c r="N96" s="611">
        <v>1319</v>
      </c>
    </row>
    <row r="97" spans="1:14" ht="22.5">
      <c r="A97" s="583" t="s">
        <v>286</v>
      </c>
      <c r="B97" s="584" t="s">
        <v>676</v>
      </c>
      <c r="C97" s="707" t="s">
        <v>675</v>
      </c>
      <c r="D97" s="707"/>
      <c r="E97" s="707"/>
      <c r="F97" s="585" t="s">
        <v>395</v>
      </c>
      <c r="G97" s="586"/>
      <c r="H97" s="586"/>
      <c r="I97" s="627">
        <v>1.1019999999999999E-3</v>
      </c>
      <c r="J97" s="588"/>
      <c r="K97" s="586"/>
      <c r="L97" s="588"/>
      <c r="M97" s="586"/>
      <c r="N97" s="589"/>
    </row>
    <row r="98" spans="1:14">
      <c r="A98" s="614"/>
      <c r="B98" s="592"/>
      <c r="C98" s="706" t="s">
        <v>939</v>
      </c>
      <c r="D98" s="706"/>
      <c r="E98" s="706"/>
      <c r="F98" s="706"/>
      <c r="G98" s="706"/>
      <c r="H98" s="706"/>
      <c r="I98" s="706"/>
      <c r="J98" s="706"/>
      <c r="K98" s="706"/>
      <c r="L98" s="706"/>
      <c r="M98" s="706"/>
      <c r="N98" s="709"/>
    </row>
    <row r="99" spans="1:14">
      <c r="A99" s="590"/>
      <c r="B99" s="591" t="s">
        <v>182</v>
      </c>
      <c r="C99" s="706" t="s">
        <v>269</v>
      </c>
      <c r="D99" s="706"/>
      <c r="E99" s="706"/>
      <c r="F99" s="593"/>
      <c r="G99" s="594"/>
      <c r="H99" s="594"/>
      <c r="I99" s="594"/>
      <c r="J99" s="615">
        <v>3467.84</v>
      </c>
      <c r="K99" s="594"/>
      <c r="L99" s="595">
        <v>3.82</v>
      </c>
      <c r="M99" s="596">
        <v>32.61</v>
      </c>
      <c r="N99" s="598">
        <v>125</v>
      </c>
    </row>
    <row r="100" spans="1:14">
      <c r="A100" s="590"/>
      <c r="B100" s="591" t="s">
        <v>179</v>
      </c>
      <c r="C100" s="706" t="s">
        <v>170</v>
      </c>
      <c r="D100" s="706"/>
      <c r="E100" s="706"/>
      <c r="F100" s="593"/>
      <c r="G100" s="594"/>
      <c r="H100" s="594"/>
      <c r="I100" s="594"/>
      <c r="J100" s="615">
        <v>12472.06</v>
      </c>
      <c r="K100" s="594"/>
      <c r="L100" s="595">
        <v>13.74</v>
      </c>
      <c r="M100" s="596">
        <v>12.04</v>
      </c>
      <c r="N100" s="598">
        <v>165</v>
      </c>
    </row>
    <row r="101" spans="1:14">
      <c r="A101" s="590"/>
      <c r="B101" s="591" t="s">
        <v>175</v>
      </c>
      <c r="C101" s="706" t="s">
        <v>169</v>
      </c>
      <c r="D101" s="706"/>
      <c r="E101" s="706"/>
      <c r="F101" s="593"/>
      <c r="G101" s="594"/>
      <c r="H101" s="594"/>
      <c r="I101" s="594"/>
      <c r="J101" s="615">
        <v>1266.81</v>
      </c>
      <c r="K101" s="594"/>
      <c r="L101" s="595">
        <v>1.4</v>
      </c>
      <c r="M101" s="596">
        <v>32.61</v>
      </c>
      <c r="N101" s="598">
        <v>46</v>
      </c>
    </row>
    <row r="102" spans="1:14">
      <c r="A102" s="590"/>
      <c r="B102" s="591" t="s">
        <v>318</v>
      </c>
      <c r="C102" s="706" t="s">
        <v>303</v>
      </c>
      <c r="D102" s="706"/>
      <c r="E102" s="706"/>
      <c r="F102" s="593"/>
      <c r="G102" s="594"/>
      <c r="H102" s="594"/>
      <c r="I102" s="594"/>
      <c r="J102" s="615">
        <v>6348.16</v>
      </c>
      <c r="K102" s="594"/>
      <c r="L102" s="595">
        <v>7</v>
      </c>
      <c r="M102" s="596">
        <v>6.32</v>
      </c>
      <c r="N102" s="598">
        <v>44</v>
      </c>
    </row>
    <row r="103" spans="1:14">
      <c r="A103" s="599"/>
      <c r="B103" s="591"/>
      <c r="C103" s="706" t="s">
        <v>268</v>
      </c>
      <c r="D103" s="706"/>
      <c r="E103" s="706"/>
      <c r="F103" s="593" t="s">
        <v>168</v>
      </c>
      <c r="G103" s="620">
        <v>312.7</v>
      </c>
      <c r="H103" s="594"/>
      <c r="I103" s="626">
        <v>0.3445954</v>
      </c>
      <c r="J103" s="601"/>
      <c r="K103" s="594"/>
      <c r="L103" s="601"/>
      <c r="M103" s="594"/>
      <c r="N103" s="602"/>
    </row>
    <row r="104" spans="1:14">
      <c r="A104" s="599"/>
      <c r="B104" s="591"/>
      <c r="C104" s="706" t="s">
        <v>167</v>
      </c>
      <c r="D104" s="706"/>
      <c r="E104" s="706"/>
      <c r="F104" s="593" t="s">
        <v>168</v>
      </c>
      <c r="G104" s="596">
        <v>94.12</v>
      </c>
      <c r="H104" s="594"/>
      <c r="I104" s="626">
        <v>0.1037202</v>
      </c>
      <c r="J104" s="601"/>
      <c r="K104" s="594"/>
      <c r="L104" s="601"/>
      <c r="M104" s="594"/>
      <c r="N104" s="602"/>
    </row>
    <row r="105" spans="1:14">
      <c r="A105" s="590"/>
      <c r="B105" s="591"/>
      <c r="C105" s="708" t="s">
        <v>166</v>
      </c>
      <c r="D105" s="708"/>
      <c r="E105" s="708"/>
      <c r="F105" s="603"/>
      <c r="G105" s="604"/>
      <c r="H105" s="604"/>
      <c r="I105" s="604"/>
      <c r="J105" s="617">
        <v>22288.06</v>
      </c>
      <c r="K105" s="604"/>
      <c r="L105" s="605">
        <v>24.56</v>
      </c>
      <c r="M105" s="604"/>
      <c r="N105" s="606"/>
    </row>
    <row r="106" spans="1:14">
      <c r="A106" s="599"/>
      <c r="B106" s="591"/>
      <c r="C106" s="706" t="s">
        <v>165</v>
      </c>
      <c r="D106" s="706"/>
      <c r="E106" s="706"/>
      <c r="F106" s="593"/>
      <c r="G106" s="594"/>
      <c r="H106" s="594"/>
      <c r="I106" s="594"/>
      <c r="J106" s="601"/>
      <c r="K106" s="594"/>
      <c r="L106" s="595">
        <v>5.22</v>
      </c>
      <c r="M106" s="594"/>
      <c r="N106" s="598">
        <v>171</v>
      </c>
    </row>
    <row r="107" spans="1:14" ht="45">
      <c r="A107" s="599"/>
      <c r="B107" s="591" t="s">
        <v>341</v>
      </c>
      <c r="C107" s="706" t="s">
        <v>340</v>
      </c>
      <c r="D107" s="706"/>
      <c r="E107" s="706"/>
      <c r="F107" s="593" t="s">
        <v>161</v>
      </c>
      <c r="G107" s="607">
        <v>117</v>
      </c>
      <c r="H107" s="594"/>
      <c r="I107" s="607">
        <v>117</v>
      </c>
      <c r="J107" s="601"/>
      <c r="K107" s="594"/>
      <c r="L107" s="595">
        <v>6.11</v>
      </c>
      <c r="M107" s="594"/>
      <c r="N107" s="598">
        <v>200</v>
      </c>
    </row>
    <row r="108" spans="1:14" ht="45">
      <c r="A108" s="599"/>
      <c r="B108" s="591" t="s">
        <v>339</v>
      </c>
      <c r="C108" s="706" t="s">
        <v>338</v>
      </c>
      <c r="D108" s="706"/>
      <c r="E108" s="706"/>
      <c r="F108" s="593" t="s">
        <v>161</v>
      </c>
      <c r="G108" s="607">
        <v>74</v>
      </c>
      <c r="H108" s="594"/>
      <c r="I108" s="607">
        <v>74</v>
      </c>
      <c r="J108" s="601"/>
      <c r="K108" s="594"/>
      <c r="L108" s="595">
        <v>3.86</v>
      </c>
      <c r="M108" s="594"/>
      <c r="N108" s="598">
        <v>127</v>
      </c>
    </row>
    <row r="109" spans="1:14">
      <c r="A109" s="608"/>
      <c r="B109" s="609"/>
      <c r="C109" s="707" t="s">
        <v>159</v>
      </c>
      <c r="D109" s="707"/>
      <c r="E109" s="707"/>
      <c r="F109" s="585"/>
      <c r="G109" s="586"/>
      <c r="H109" s="586"/>
      <c r="I109" s="586"/>
      <c r="J109" s="588"/>
      <c r="K109" s="586"/>
      <c r="L109" s="610">
        <v>34.53</v>
      </c>
      <c r="M109" s="604"/>
      <c r="N109" s="618">
        <v>661</v>
      </c>
    </row>
    <row r="110" spans="1:14" ht="22.5">
      <c r="A110" s="583" t="s">
        <v>275</v>
      </c>
      <c r="B110" s="584" t="s">
        <v>573</v>
      </c>
      <c r="C110" s="707" t="s">
        <v>720</v>
      </c>
      <c r="D110" s="707"/>
      <c r="E110" s="707"/>
      <c r="F110" s="585" t="s">
        <v>284</v>
      </c>
      <c r="G110" s="586"/>
      <c r="H110" s="586"/>
      <c r="I110" s="624">
        <v>1.83E-3</v>
      </c>
      <c r="J110" s="588"/>
      <c r="K110" s="586"/>
      <c r="L110" s="588"/>
      <c r="M110" s="586"/>
      <c r="N110" s="589"/>
    </row>
    <row r="111" spans="1:14">
      <c r="A111" s="614"/>
      <c r="B111" s="592"/>
      <c r="C111" s="706" t="s">
        <v>940</v>
      </c>
      <c r="D111" s="706"/>
      <c r="E111" s="706"/>
      <c r="F111" s="706"/>
      <c r="G111" s="706"/>
      <c r="H111" s="706"/>
      <c r="I111" s="706"/>
      <c r="J111" s="706"/>
      <c r="K111" s="706"/>
      <c r="L111" s="706"/>
      <c r="M111" s="706"/>
      <c r="N111" s="709"/>
    </row>
    <row r="112" spans="1:14">
      <c r="A112" s="623"/>
      <c r="B112" s="591"/>
      <c r="C112" s="706" t="s">
        <v>571</v>
      </c>
      <c r="D112" s="706"/>
      <c r="E112" s="706"/>
      <c r="F112" s="706"/>
      <c r="G112" s="706"/>
      <c r="H112" s="706"/>
      <c r="I112" s="706"/>
      <c r="J112" s="706"/>
      <c r="K112" s="706"/>
      <c r="L112" s="706"/>
      <c r="M112" s="706"/>
      <c r="N112" s="709"/>
    </row>
    <row r="113" spans="1:14">
      <c r="A113" s="590"/>
      <c r="B113" s="591" t="s">
        <v>182</v>
      </c>
      <c r="C113" s="706" t="s">
        <v>269</v>
      </c>
      <c r="D113" s="706"/>
      <c r="E113" s="706"/>
      <c r="F113" s="593"/>
      <c r="G113" s="594"/>
      <c r="H113" s="594"/>
      <c r="I113" s="594"/>
      <c r="J113" s="615">
        <v>1053</v>
      </c>
      <c r="K113" s="594"/>
      <c r="L113" s="595">
        <v>1.93</v>
      </c>
      <c r="M113" s="596">
        <v>32.61</v>
      </c>
      <c r="N113" s="598">
        <v>63</v>
      </c>
    </row>
    <row r="114" spans="1:14">
      <c r="A114" s="590"/>
      <c r="B114" s="591" t="s">
        <v>179</v>
      </c>
      <c r="C114" s="706" t="s">
        <v>170</v>
      </c>
      <c r="D114" s="706"/>
      <c r="E114" s="706"/>
      <c r="F114" s="593"/>
      <c r="G114" s="594"/>
      <c r="H114" s="594"/>
      <c r="I114" s="594"/>
      <c r="J114" s="615">
        <v>1566.06</v>
      </c>
      <c r="K114" s="594"/>
      <c r="L114" s="595">
        <v>2.87</v>
      </c>
      <c r="M114" s="596">
        <v>12.04</v>
      </c>
      <c r="N114" s="598">
        <v>35</v>
      </c>
    </row>
    <row r="115" spans="1:14">
      <c r="A115" s="590"/>
      <c r="B115" s="591" t="s">
        <v>175</v>
      </c>
      <c r="C115" s="706" t="s">
        <v>169</v>
      </c>
      <c r="D115" s="706"/>
      <c r="E115" s="706"/>
      <c r="F115" s="593"/>
      <c r="G115" s="594"/>
      <c r="H115" s="594"/>
      <c r="I115" s="594"/>
      <c r="J115" s="595">
        <v>244.39</v>
      </c>
      <c r="K115" s="594"/>
      <c r="L115" s="595">
        <v>0.45</v>
      </c>
      <c r="M115" s="596">
        <v>32.61</v>
      </c>
      <c r="N115" s="598">
        <v>15</v>
      </c>
    </row>
    <row r="116" spans="1:14">
      <c r="A116" s="590"/>
      <c r="B116" s="591" t="s">
        <v>318</v>
      </c>
      <c r="C116" s="706" t="s">
        <v>303</v>
      </c>
      <c r="D116" s="706"/>
      <c r="E116" s="706"/>
      <c r="F116" s="593"/>
      <c r="G116" s="594"/>
      <c r="H116" s="594"/>
      <c r="I116" s="594"/>
      <c r="J116" s="595">
        <v>909.27</v>
      </c>
      <c r="K116" s="596">
        <v>1.02</v>
      </c>
      <c r="L116" s="595">
        <v>1.7</v>
      </c>
      <c r="M116" s="596">
        <v>6.32</v>
      </c>
      <c r="N116" s="598">
        <v>11</v>
      </c>
    </row>
    <row r="117" spans="1:14">
      <c r="A117" s="599"/>
      <c r="B117" s="591"/>
      <c r="C117" s="706" t="s">
        <v>268</v>
      </c>
      <c r="D117" s="706"/>
      <c r="E117" s="706"/>
      <c r="F117" s="593" t="s">
        <v>168</v>
      </c>
      <c r="G117" s="607">
        <v>135</v>
      </c>
      <c r="H117" s="594"/>
      <c r="I117" s="616">
        <v>0.24704999999999999</v>
      </c>
      <c r="J117" s="601"/>
      <c r="K117" s="594"/>
      <c r="L117" s="601"/>
      <c r="M117" s="594"/>
      <c r="N117" s="602"/>
    </row>
    <row r="118" spans="1:14">
      <c r="A118" s="599"/>
      <c r="B118" s="591"/>
      <c r="C118" s="706" t="s">
        <v>167</v>
      </c>
      <c r="D118" s="706"/>
      <c r="E118" s="706"/>
      <c r="F118" s="593" t="s">
        <v>168</v>
      </c>
      <c r="G118" s="596">
        <v>18.12</v>
      </c>
      <c r="H118" s="594"/>
      <c r="I118" s="626">
        <v>3.3159599999999997E-2</v>
      </c>
      <c r="J118" s="601"/>
      <c r="K118" s="594"/>
      <c r="L118" s="601"/>
      <c r="M118" s="594"/>
      <c r="N118" s="602"/>
    </row>
    <row r="119" spans="1:14">
      <c r="A119" s="590"/>
      <c r="B119" s="591"/>
      <c r="C119" s="708" t="s">
        <v>166</v>
      </c>
      <c r="D119" s="708"/>
      <c r="E119" s="708"/>
      <c r="F119" s="603"/>
      <c r="G119" s="604"/>
      <c r="H119" s="604"/>
      <c r="I119" s="604"/>
      <c r="J119" s="617">
        <v>3528.33</v>
      </c>
      <c r="K119" s="604"/>
      <c r="L119" s="605">
        <v>6.5</v>
      </c>
      <c r="M119" s="604"/>
      <c r="N119" s="606"/>
    </row>
    <row r="120" spans="1:14">
      <c r="A120" s="599"/>
      <c r="B120" s="591"/>
      <c r="C120" s="706" t="s">
        <v>165</v>
      </c>
      <c r="D120" s="706"/>
      <c r="E120" s="706"/>
      <c r="F120" s="593"/>
      <c r="G120" s="594"/>
      <c r="H120" s="594"/>
      <c r="I120" s="594"/>
      <c r="J120" s="601"/>
      <c r="K120" s="594"/>
      <c r="L120" s="595">
        <v>2.38</v>
      </c>
      <c r="M120" s="594"/>
      <c r="N120" s="598">
        <v>78</v>
      </c>
    </row>
    <row r="121" spans="1:14" ht="45">
      <c r="A121" s="599"/>
      <c r="B121" s="591" t="s">
        <v>488</v>
      </c>
      <c r="C121" s="706" t="s">
        <v>487</v>
      </c>
      <c r="D121" s="706"/>
      <c r="E121" s="706"/>
      <c r="F121" s="593" t="s">
        <v>161</v>
      </c>
      <c r="G121" s="607">
        <v>102</v>
      </c>
      <c r="H121" s="594"/>
      <c r="I121" s="607">
        <v>102</v>
      </c>
      <c r="J121" s="601"/>
      <c r="K121" s="594"/>
      <c r="L121" s="595">
        <v>2.4300000000000002</v>
      </c>
      <c r="M121" s="594"/>
      <c r="N121" s="598">
        <v>80</v>
      </c>
    </row>
    <row r="122" spans="1:14" ht="45">
      <c r="A122" s="599"/>
      <c r="B122" s="591" t="s">
        <v>486</v>
      </c>
      <c r="C122" s="706" t="s">
        <v>485</v>
      </c>
      <c r="D122" s="706"/>
      <c r="E122" s="706"/>
      <c r="F122" s="593" t="s">
        <v>161</v>
      </c>
      <c r="G122" s="607">
        <v>58</v>
      </c>
      <c r="H122" s="594"/>
      <c r="I122" s="607">
        <v>58</v>
      </c>
      <c r="J122" s="601"/>
      <c r="K122" s="594"/>
      <c r="L122" s="595">
        <v>1.38</v>
      </c>
      <c r="M122" s="594"/>
      <c r="N122" s="598">
        <v>45</v>
      </c>
    </row>
    <row r="123" spans="1:14">
      <c r="A123" s="608"/>
      <c r="B123" s="609"/>
      <c r="C123" s="707" t="s">
        <v>159</v>
      </c>
      <c r="D123" s="707"/>
      <c r="E123" s="707"/>
      <c r="F123" s="585"/>
      <c r="G123" s="586"/>
      <c r="H123" s="586"/>
      <c r="I123" s="586"/>
      <c r="J123" s="588"/>
      <c r="K123" s="586"/>
      <c r="L123" s="610">
        <v>10.31</v>
      </c>
      <c r="M123" s="604"/>
      <c r="N123" s="618">
        <v>234</v>
      </c>
    </row>
    <row r="124" spans="1:14" ht="33.75">
      <c r="A124" s="583" t="s">
        <v>267</v>
      </c>
      <c r="B124" s="584" t="s">
        <v>569</v>
      </c>
      <c r="C124" s="707" t="s">
        <v>568</v>
      </c>
      <c r="D124" s="707"/>
      <c r="E124" s="707"/>
      <c r="F124" s="585" t="s">
        <v>288</v>
      </c>
      <c r="G124" s="586"/>
      <c r="H124" s="586"/>
      <c r="I124" s="627">
        <v>0.19039300000000001</v>
      </c>
      <c r="J124" s="610">
        <v>665</v>
      </c>
      <c r="K124" s="586"/>
      <c r="L124" s="610">
        <v>126.61</v>
      </c>
      <c r="M124" s="612">
        <v>6.32</v>
      </c>
      <c r="N124" s="618">
        <v>800</v>
      </c>
    </row>
    <row r="125" spans="1:14">
      <c r="A125" s="608"/>
      <c r="B125" s="609"/>
      <c r="C125" s="706" t="s">
        <v>941</v>
      </c>
      <c r="D125" s="706"/>
      <c r="E125" s="706"/>
      <c r="F125" s="706"/>
      <c r="G125" s="706"/>
      <c r="H125" s="706"/>
      <c r="I125" s="706"/>
      <c r="J125" s="706"/>
      <c r="K125" s="706"/>
      <c r="L125" s="706"/>
      <c r="M125" s="706"/>
      <c r="N125" s="709"/>
    </row>
    <row r="126" spans="1:14">
      <c r="A126" s="608"/>
      <c r="B126" s="609"/>
      <c r="C126" s="707" t="s">
        <v>159</v>
      </c>
      <c r="D126" s="707"/>
      <c r="E126" s="707"/>
      <c r="F126" s="585"/>
      <c r="G126" s="586"/>
      <c r="H126" s="586"/>
      <c r="I126" s="586"/>
      <c r="J126" s="588"/>
      <c r="K126" s="586"/>
      <c r="L126" s="610">
        <v>126.61</v>
      </c>
      <c r="M126" s="604"/>
      <c r="N126" s="618">
        <v>800</v>
      </c>
    </row>
    <row r="127" spans="1:14" ht="22.5">
      <c r="A127" s="583" t="s">
        <v>264</v>
      </c>
      <c r="B127" s="584" t="s">
        <v>719</v>
      </c>
      <c r="C127" s="707" t="s">
        <v>718</v>
      </c>
      <c r="D127" s="707"/>
      <c r="E127" s="707"/>
      <c r="F127" s="585" t="s">
        <v>596</v>
      </c>
      <c r="G127" s="586"/>
      <c r="H127" s="586"/>
      <c r="I127" s="619">
        <v>1</v>
      </c>
      <c r="J127" s="588"/>
      <c r="K127" s="586"/>
      <c r="L127" s="588"/>
      <c r="M127" s="586"/>
      <c r="N127" s="589"/>
    </row>
    <row r="128" spans="1:14">
      <c r="A128" s="590"/>
      <c r="B128" s="591" t="s">
        <v>182</v>
      </c>
      <c r="C128" s="706" t="s">
        <v>269</v>
      </c>
      <c r="D128" s="706"/>
      <c r="E128" s="706"/>
      <c r="F128" s="593"/>
      <c r="G128" s="594"/>
      <c r="H128" s="594"/>
      <c r="I128" s="594"/>
      <c r="J128" s="595">
        <v>14.49</v>
      </c>
      <c r="K128" s="594"/>
      <c r="L128" s="595">
        <v>14.49</v>
      </c>
      <c r="M128" s="596">
        <v>32.61</v>
      </c>
      <c r="N128" s="598">
        <v>473</v>
      </c>
    </row>
    <row r="129" spans="1:14">
      <c r="A129" s="590"/>
      <c r="B129" s="591" t="s">
        <v>179</v>
      </c>
      <c r="C129" s="706" t="s">
        <v>170</v>
      </c>
      <c r="D129" s="706"/>
      <c r="E129" s="706"/>
      <c r="F129" s="593"/>
      <c r="G129" s="594"/>
      <c r="H129" s="594"/>
      <c r="I129" s="594"/>
      <c r="J129" s="595">
        <v>0.56999999999999995</v>
      </c>
      <c r="K129" s="594"/>
      <c r="L129" s="595">
        <v>0.56999999999999995</v>
      </c>
      <c r="M129" s="596">
        <v>12.04</v>
      </c>
      <c r="N129" s="598">
        <v>7</v>
      </c>
    </row>
    <row r="130" spans="1:14">
      <c r="A130" s="590"/>
      <c r="B130" s="591" t="s">
        <v>318</v>
      </c>
      <c r="C130" s="706" t="s">
        <v>303</v>
      </c>
      <c r="D130" s="706"/>
      <c r="E130" s="706"/>
      <c r="F130" s="593"/>
      <c r="G130" s="594"/>
      <c r="H130" s="594"/>
      <c r="I130" s="594"/>
      <c r="J130" s="595">
        <v>1.56</v>
      </c>
      <c r="K130" s="594"/>
      <c r="L130" s="595">
        <v>1.56</v>
      </c>
      <c r="M130" s="596">
        <v>6.32</v>
      </c>
      <c r="N130" s="598">
        <v>10</v>
      </c>
    </row>
    <row r="131" spans="1:14">
      <c r="A131" s="599"/>
      <c r="B131" s="591"/>
      <c r="C131" s="706" t="s">
        <v>268</v>
      </c>
      <c r="D131" s="706"/>
      <c r="E131" s="706"/>
      <c r="F131" s="593" t="s">
        <v>168</v>
      </c>
      <c r="G131" s="620">
        <v>1.4</v>
      </c>
      <c r="H131" s="594"/>
      <c r="I131" s="620">
        <v>1.4</v>
      </c>
      <c r="J131" s="601"/>
      <c r="K131" s="594"/>
      <c r="L131" s="601"/>
      <c r="M131" s="594"/>
      <c r="N131" s="602"/>
    </row>
    <row r="132" spans="1:14">
      <c r="A132" s="590"/>
      <c r="B132" s="591"/>
      <c r="C132" s="708" t="s">
        <v>166</v>
      </c>
      <c r="D132" s="708"/>
      <c r="E132" s="708"/>
      <c r="F132" s="603"/>
      <c r="G132" s="604"/>
      <c r="H132" s="604"/>
      <c r="I132" s="604"/>
      <c r="J132" s="605">
        <v>16.62</v>
      </c>
      <c r="K132" s="604"/>
      <c r="L132" s="605">
        <v>16.62</v>
      </c>
      <c r="M132" s="604"/>
      <c r="N132" s="606"/>
    </row>
    <row r="133" spans="1:14">
      <c r="A133" s="599"/>
      <c r="B133" s="591"/>
      <c r="C133" s="706" t="s">
        <v>165</v>
      </c>
      <c r="D133" s="706"/>
      <c r="E133" s="706"/>
      <c r="F133" s="593"/>
      <c r="G133" s="594"/>
      <c r="H133" s="594"/>
      <c r="I133" s="594"/>
      <c r="J133" s="601"/>
      <c r="K133" s="594"/>
      <c r="L133" s="595">
        <v>14.49</v>
      </c>
      <c r="M133" s="594"/>
      <c r="N133" s="598">
        <v>473</v>
      </c>
    </row>
    <row r="134" spans="1:14" ht="45">
      <c r="A134" s="599"/>
      <c r="B134" s="591" t="s">
        <v>341</v>
      </c>
      <c r="C134" s="706" t="s">
        <v>340</v>
      </c>
      <c r="D134" s="706"/>
      <c r="E134" s="706"/>
      <c r="F134" s="593" t="s">
        <v>161</v>
      </c>
      <c r="G134" s="607">
        <v>117</v>
      </c>
      <c r="H134" s="594"/>
      <c r="I134" s="607">
        <v>117</v>
      </c>
      <c r="J134" s="601"/>
      <c r="K134" s="594"/>
      <c r="L134" s="595">
        <v>16.95</v>
      </c>
      <c r="M134" s="594"/>
      <c r="N134" s="598">
        <v>553</v>
      </c>
    </row>
    <row r="135" spans="1:14" ht="45">
      <c r="A135" s="599"/>
      <c r="B135" s="591" t="s">
        <v>339</v>
      </c>
      <c r="C135" s="706" t="s">
        <v>338</v>
      </c>
      <c r="D135" s="706"/>
      <c r="E135" s="706"/>
      <c r="F135" s="593" t="s">
        <v>161</v>
      </c>
      <c r="G135" s="607">
        <v>74</v>
      </c>
      <c r="H135" s="594"/>
      <c r="I135" s="607">
        <v>74</v>
      </c>
      <c r="J135" s="601"/>
      <c r="K135" s="594"/>
      <c r="L135" s="595">
        <v>10.72</v>
      </c>
      <c r="M135" s="594"/>
      <c r="N135" s="598">
        <v>350</v>
      </c>
    </row>
    <row r="136" spans="1:14">
      <c r="A136" s="608"/>
      <c r="B136" s="609"/>
      <c r="C136" s="707" t="s">
        <v>159</v>
      </c>
      <c r="D136" s="707"/>
      <c r="E136" s="707"/>
      <c r="F136" s="585"/>
      <c r="G136" s="586"/>
      <c r="H136" s="586"/>
      <c r="I136" s="586"/>
      <c r="J136" s="588"/>
      <c r="K136" s="586"/>
      <c r="L136" s="610">
        <v>44.29</v>
      </c>
      <c r="M136" s="604"/>
      <c r="N136" s="611">
        <v>1393</v>
      </c>
    </row>
    <row r="137" spans="1:14" ht="33.75">
      <c r="A137" s="583" t="s">
        <v>261</v>
      </c>
      <c r="B137" s="584" t="s">
        <v>717</v>
      </c>
      <c r="C137" s="707" t="s">
        <v>716</v>
      </c>
      <c r="D137" s="707"/>
      <c r="E137" s="707"/>
      <c r="F137" s="585" t="s">
        <v>468</v>
      </c>
      <c r="G137" s="586"/>
      <c r="H137" s="586"/>
      <c r="I137" s="619">
        <v>1</v>
      </c>
      <c r="J137" s="610">
        <v>352.29</v>
      </c>
      <c r="K137" s="586"/>
      <c r="L137" s="610">
        <v>352.29</v>
      </c>
      <c r="M137" s="612">
        <v>6.32</v>
      </c>
      <c r="N137" s="611">
        <v>2226</v>
      </c>
    </row>
    <row r="138" spans="1:14">
      <c r="A138" s="608"/>
      <c r="B138" s="609"/>
      <c r="C138" s="706" t="s">
        <v>936</v>
      </c>
      <c r="D138" s="706"/>
      <c r="E138" s="706"/>
      <c r="F138" s="706"/>
      <c r="G138" s="706"/>
      <c r="H138" s="706"/>
      <c r="I138" s="706"/>
      <c r="J138" s="706"/>
      <c r="K138" s="706"/>
      <c r="L138" s="706"/>
      <c r="M138" s="706"/>
      <c r="N138" s="709"/>
    </row>
    <row r="139" spans="1:14">
      <c r="A139" s="614"/>
      <c r="B139" s="592"/>
      <c r="C139" s="706" t="s">
        <v>715</v>
      </c>
      <c r="D139" s="706"/>
      <c r="E139" s="706"/>
      <c r="F139" s="706"/>
      <c r="G139" s="706"/>
      <c r="H139" s="706"/>
      <c r="I139" s="706"/>
      <c r="J139" s="706"/>
      <c r="K139" s="706"/>
      <c r="L139" s="706"/>
      <c r="M139" s="706"/>
      <c r="N139" s="709"/>
    </row>
    <row r="140" spans="1:14">
      <c r="A140" s="608"/>
      <c r="B140" s="609"/>
      <c r="C140" s="707" t="s">
        <v>159</v>
      </c>
      <c r="D140" s="707"/>
      <c r="E140" s="707"/>
      <c r="F140" s="585"/>
      <c r="G140" s="586"/>
      <c r="H140" s="586"/>
      <c r="I140" s="586"/>
      <c r="J140" s="588"/>
      <c r="K140" s="586"/>
      <c r="L140" s="610">
        <v>352.29</v>
      </c>
      <c r="M140" s="604"/>
      <c r="N140" s="611">
        <v>2226</v>
      </c>
    </row>
    <row r="141" spans="1:14" ht="22.5">
      <c r="A141" s="583" t="s">
        <v>256</v>
      </c>
      <c r="B141" s="584" t="s">
        <v>544</v>
      </c>
      <c r="C141" s="707" t="s">
        <v>714</v>
      </c>
      <c r="D141" s="707"/>
      <c r="E141" s="707"/>
      <c r="F141" s="585" t="s">
        <v>308</v>
      </c>
      <c r="G141" s="586"/>
      <c r="H141" s="586"/>
      <c r="I141" s="627">
        <v>3.7820000000000002E-3</v>
      </c>
      <c r="J141" s="588"/>
      <c r="K141" s="586"/>
      <c r="L141" s="588"/>
      <c r="M141" s="586"/>
      <c r="N141" s="589"/>
    </row>
    <row r="142" spans="1:14">
      <c r="A142" s="614"/>
      <c r="B142" s="592"/>
      <c r="C142" s="706" t="s">
        <v>942</v>
      </c>
      <c r="D142" s="706"/>
      <c r="E142" s="706"/>
      <c r="F142" s="706"/>
      <c r="G142" s="706"/>
      <c r="H142" s="706"/>
      <c r="I142" s="706"/>
      <c r="J142" s="706"/>
      <c r="K142" s="706"/>
      <c r="L142" s="706"/>
      <c r="M142" s="706"/>
      <c r="N142" s="709"/>
    </row>
    <row r="143" spans="1:14">
      <c r="A143" s="623"/>
      <c r="B143" s="591"/>
      <c r="C143" s="706" t="s">
        <v>542</v>
      </c>
      <c r="D143" s="706"/>
      <c r="E143" s="706"/>
      <c r="F143" s="706"/>
      <c r="G143" s="706"/>
      <c r="H143" s="706"/>
      <c r="I143" s="706"/>
      <c r="J143" s="706"/>
      <c r="K143" s="706"/>
      <c r="L143" s="706"/>
      <c r="M143" s="706"/>
      <c r="N143" s="709"/>
    </row>
    <row r="144" spans="1:14">
      <c r="A144" s="590"/>
      <c r="B144" s="591" t="s">
        <v>182</v>
      </c>
      <c r="C144" s="706" t="s">
        <v>269</v>
      </c>
      <c r="D144" s="706"/>
      <c r="E144" s="706"/>
      <c r="F144" s="593"/>
      <c r="G144" s="594"/>
      <c r="H144" s="594"/>
      <c r="I144" s="594"/>
      <c r="J144" s="595">
        <v>56.55</v>
      </c>
      <c r="K144" s="607">
        <v>2</v>
      </c>
      <c r="L144" s="595">
        <v>0.43</v>
      </c>
      <c r="M144" s="596">
        <v>32.61</v>
      </c>
      <c r="N144" s="598">
        <v>14</v>
      </c>
    </row>
    <row r="145" spans="1:14">
      <c r="A145" s="590"/>
      <c r="B145" s="591" t="s">
        <v>179</v>
      </c>
      <c r="C145" s="706" t="s">
        <v>170</v>
      </c>
      <c r="D145" s="706"/>
      <c r="E145" s="706"/>
      <c r="F145" s="593"/>
      <c r="G145" s="594"/>
      <c r="H145" s="594"/>
      <c r="I145" s="594"/>
      <c r="J145" s="595">
        <v>9.2200000000000006</v>
      </c>
      <c r="K145" s="607">
        <v>2</v>
      </c>
      <c r="L145" s="595">
        <v>7.0000000000000007E-2</v>
      </c>
      <c r="M145" s="596">
        <v>12.04</v>
      </c>
      <c r="N145" s="598">
        <v>1</v>
      </c>
    </row>
    <row r="146" spans="1:14">
      <c r="A146" s="590"/>
      <c r="B146" s="591" t="s">
        <v>175</v>
      </c>
      <c r="C146" s="706" t="s">
        <v>169</v>
      </c>
      <c r="D146" s="706"/>
      <c r="E146" s="706"/>
      <c r="F146" s="593"/>
      <c r="G146" s="594"/>
      <c r="H146" s="594"/>
      <c r="I146" s="594"/>
      <c r="J146" s="595">
        <v>0.22</v>
      </c>
      <c r="K146" s="607">
        <v>2</v>
      </c>
      <c r="L146" s="595">
        <v>0</v>
      </c>
      <c r="M146" s="596">
        <v>32.61</v>
      </c>
      <c r="N146" s="602"/>
    </row>
    <row r="147" spans="1:14">
      <c r="A147" s="590"/>
      <c r="B147" s="591" t="s">
        <v>318</v>
      </c>
      <c r="C147" s="706" t="s">
        <v>303</v>
      </c>
      <c r="D147" s="706"/>
      <c r="E147" s="706"/>
      <c r="F147" s="593"/>
      <c r="G147" s="594"/>
      <c r="H147" s="594"/>
      <c r="I147" s="594"/>
      <c r="J147" s="595">
        <v>152.04</v>
      </c>
      <c r="K147" s="607">
        <v>2</v>
      </c>
      <c r="L147" s="595">
        <v>1.1499999999999999</v>
      </c>
      <c r="M147" s="596">
        <v>6.32</v>
      </c>
      <c r="N147" s="598">
        <v>7</v>
      </c>
    </row>
    <row r="148" spans="1:14">
      <c r="A148" s="599"/>
      <c r="B148" s="591"/>
      <c r="C148" s="706" t="s">
        <v>268</v>
      </c>
      <c r="D148" s="706"/>
      <c r="E148" s="706"/>
      <c r="F148" s="593" t="s">
        <v>168</v>
      </c>
      <c r="G148" s="596">
        <v>5.31</v>
      </c>
      <c r="H148" s="607">
        <v>2</v>
      </c>
      <c r="I148" s="626">
        <v>4.0164800000000001E-2</v>
      </c>
      <c r="J148" s="601"/>
      <c r="K148" s="594"/>
      <c r="L148" s="601"/>
      <c r="M148" s="594"/>
      <c r="N148" s="602"/>
    </row>
    <row r="149" spans="1:14">
      <c r="A149" s="599"/>
      <c r="B149" s="591"/>
      <c r="C149" s="706" t="s">
        <v>167</v>
      </c>
      <c r="D149" s="706"/>
      <c r="E149" s="706"/>
      <c r="F149" s="593" t="s">
        <v>168</v>
      </c>
      <c r="G149" s="596">
        <v>0.02</v>
      </c>
      <c r="H149" s="607">
        <v>2</v>
      </c>
      <c r="I149" s="626">
        <v>1.5129999999999999E-4</v>
      </c>
      <c r="J149" s="601"/>
      <c r="K149" s="594"/>
      <c r="L149" s="601"/>
      <c r="M149" s="594"/>
      <c r="N149" s="602"/>
    </row>
    <row r="150" spans="1:14">
      <c r="A150" s="590"/>
      <c r="B150" s="591"/>
      <c r="C150" s="708" t="s">
        <v>166</v>
      </c>
      <c r="D150" s="708"/>
      <c r="E150" s="708"/>
      <c r="F150" s="603"/>
      <c r="G150" s="604"/>
      <c r="H150" s="604"/>
      <c r="I150" s="604"/>
      <c r="J150" s="605">
        <v>217.81</v>
      </c>
      <c r="K150" s="604"/>
      <c r="L150" s="605">
        <v>1.65</v>
      </c>
      <c r="M150" s="604"/>
      <c r="N150" s="606"/>
    </row>
    <row r="151" spans="1:14">
      <c r="A151" s="599"/>
      <c r="B151" s="591"/>
      <c r="C151" s="706" t="s">
        <v>165</v>
      </c>
      <c r="D151" s="706"/>
      <c r="E151" s="706"/>
      <c r="F151" s="593"/>
      <c r="G151" s="594"/>
      <c r="H151" s="594"/>
      <c r="I151" s="594"/>
      <c r="J151" s="601"/>
      <c r="K151" s="594"/>
      <c r="L151" s="595">
        <v>0.43</v>
      </c>
      <c r="M151" s="594"/>
      <c r="N151" s="598">
        <v>14</v>
      </c>
    </row>
    <row r="152" spans="1:14" ht="45">
      <c r="A152" s="599"/>
      <c r="B152" s="591" t="s">
        <v>538</v>
      </c>
      <c r="C152" s="706" t="s">
        <v>537</v>
      </c>
      <c r="D152" s="706"/>
      <c r="E152" s="706"/>
      <c r="F152" s="593" t="s">
        <v>161</v>
      </c>
      <c r="G152" s="607">
        <v>94</v>
      </c>
      <c r="H152" s="594"/>
      <c r="I152" s="607">
        <v>94</v>
      </c>
      <c r="J152" s="601"/>
      <c r="K152" s="594"/>
      <c r="L152" s="595">
        <v>0.4</v>
      </c>
      <c r="M152" s="594"/>
      <c r="N152" s="598">
        <v>13</v>
      </c>
    </row>
    <row r="153" spans="1:14" ht="45">
      <c r="A153" s="599"/>
      <c r="B153" s="591" t="s">
        <v>536</v>
      </c>
      <c r="C153" s="706" t="s">
        <v>535</v>
      </c>
      <c r="D153" s="706"/>
      <c r="E153" s="706"/>
      <c r="F153" s="593" t="s">
        <v>161</v>
      </c>
      <c r="G153" s="607">
        <v>51</v>
      </c>
      <c r="H153" s="594"/>
      <c r="I153" s="607">
        <v>51</v>
      </c>
      <c r="J153" s="601"/>
      <c r="K153" s="594"/>
      <c r="L153" s="595">
        <v>0.22</v>
      </c>
      <c r="M153" s="594"/>
      <c r="N153" s="598">
        <v>7</v>
      </c>
    </row>
    <row r="154" spans="1:14">
      <c r="A154" s="608"/>
      <c r="B154" s="609"/>
      <c r="C154" s="707" t="s">
        <v>159</v>
      </c>
      <c r="D154" s="707"/>
      <c r="E154" s="707"/>
      <c r="F154" s="585"/>
      <c r="G154" s="586"/>
      <c r="H154" s="586"/>
      <c r="I154" s="586"/>
      <c r="J154" s="588"/>
      <c r="K154" s="586"/>
      <c r="L154" s="610">
        <v>2.27</v>
      </c>
      <c r="M154" s="604"/>
      <c r="N154" s="618">
        <v>42</v>
      </c>
    </row>
    <row r="155" spans="1:14" ht="33.75">
      <c r="A155" s="583" t="s">
        <v>252</v>
      </c>
      <c r="B155" s="584" t="s">
        <v>533</v>
      </c>
      <c r="C155" s="707" t="s">
        <v>531</v>
      </c>
      <c r="D155" s="707"/>
      <c r="E155" s="707"/>
      <c r="F155" s="585" t="s">
        <v>532</v>
      </c>
      <c r="G155" s="586"/>
      <c r="H155" s="586"/>
      <c r="I155" s="613">
        <v>0.114</v>
      </c>
      <c r="J155" s="610">
        <v>18.05</v>
      </c>
      <c r="K155" s="586"/>
      <c r="L155" s="610">
        <v>2.06</v>
      </c>
      <c r="M155" s="612">
        <v>6.32</v>
      </c>
      <c r="N155" s="618">
        <v>13</v>
      </c>
    </row>
    <row r="156" spans="1:14">
      <c r="A156" s="608"/>
      <c r="B156" s="609"/>
      <c r="C156" s="706" t="s">
        <v>936</v>
      </c>
      <c r="D156" s="706"/>
      <c r="E156" s="706"/>
      <c r="F156" s="706"/>
      <c r="G156" s="706"/>
      <c r="H156" s="706"/>
      <c r="I156" s="706"/>
      <c r="J156" s="706"/>
      <c r="K156" s="706"/>
      <c r="L156" s="706"/>
      <c r="M156" s="706"/>
      <c r="N156" s="709"/>
    </row>
    <row r="157" spans="1:14">
      <c r="A157" s="614"/>
      <c r="B157" s="592"/>
      <c r="C157" s="706" t="s">
        <v>713</v>
      </c>
      <c r="D157" s="706"/>
      <c r="E157" s="706"/>
      <c r="F157" s="706"/>
      <c r="G157" s="706"/>
      <c r="H157" s="706"/>
      <c r="I157" s="706"/>
      <c r="J157" s="706"/>
      <c r="K157" s="706"/>
      <c r="L157" s="706"/>
      <c r="M157" s="706"/>
      <c r="N157" s="709"/>
    </row>
    <row r="158" spans="1:14">
      <c r="A158" s="608"/>
      <c r="B158" s="609"/>
      <c r="C158" s="707" t="s">
        <v>159</v>
      </c>
      <c r="D158" s="707"/>
      <c r="E158" s="707"/>
      <c r="F158" s="585"/>
      <c r="G158" s="586"/>
      <c r="H158" s="586"/>
      <c r="I158" s="586"/>
      <c r="J158" s="588"/>
      <c r="K158" s="586"/>
      <c r="L158" s="610">
        <v>2.06</v>
      </c>
      <c r="M158" s="604"/>
      <c r="N158" s="618">
        <v>13</v>
      </c>
    </row>
    <row r="159" spans="1:14">
      <c r="A159" s="724" t="s">
        <v>712</v>
      </c>
      <c r="B159" s="725"/>
      <c r="C159" s="725"/>
      <c r="D159" s="725"/>
      <c r="E159" s="725"/>
      <c r="F159" s="725"/>
      <c r="G159" s="725"/>
      <c r="H159" s="725"/>
      <c r="I159" s="725"/>
      <c r="J159" s="725"/>
      <c r="K159" s="725"/>
      <c r="L159" s="725"/>
      <c r="M159" s="725"/>
      <c r="N159" s="726"/>
    </row>
    <row r="160" spans="1:14" ht="22.5">
      <c r="A160" s="583" t="s">
        <v>249</v>
      </c>
      <c r="B160" s="584" t="s">
        <v>711</v>
      </c>
      <c r="C160" s="707" t="s">
        <v>710</v>
      </c>
      <c r="D160" s="707"/>
      <c r="E160" s="707"/>
      <c r="F160" s="585" t="s">
        <v>344</v>
      </c>
      <c r="G160" s="586"/>
      <c r="H160" s="586"/>
      <c r="I160" s="612">
        <v>0.01</v>
      </c>
      <c r="J160" s="588"/>
      <c r="K160" s="586"/>
      <c r="L160" s="588"/>
      <c r="M160" s="586"/>
      <c r="N160" s="589"/>
    </row>
    <row r="161" spans="1:14">
      <c r="A161" s="614"/>
      <c r="B161" s="592"/>
      <c r="C161" s="706" t="s">
        <v>709</v>
      </c>
      <c r="D161" s="706"/>
      <c r="E161" s="706"/>
      <c r="F161" s="706"/>
      <c r="G161" s="706"/>
      <c r="H161" s="706"/>
      <c r="I161" s="706"/>
      <c r="J161" s="706"/>
      <c r="K161" s="706"/>
      <c r="L161" s="706"/>
      <c r="M161" s="706"/>
      <c r="N161" s="709"/>
    </row>
    <row r="162" spans="1:14">
      <c r="A162" s="590"/>
      <c r="B162" s="591" t="s">
        <v>182</v>
      </c>
      <c r="C162" s="706" t="s">
        <v>269</v>
      </c>
      <c r="D162" s="706"/>
      <c r="E162" s="706"/>
      <c r="F162" s="593"/>
      <c r="G162" s="594"/>
      <c r="H162" s="594"/>
      <c r="I162" s="594"/>
      <c r="J162" s="595">
        <v>265.93</v>
      </c>
      <c r="K162" s="594"/>
      <c r="L162" s="595">
        <v>2.66</v>
      </c>
      <c r="M162" s="596">
        <v>32.61</v>
      </c>
      <c r="N162" s="598">
        <v>87</v>
      </c>
    </row>
    <row r="163" spans="1:14">
      <c r="A163" s="590"/>
      <c r="B163" s="591" t="s">
        <v>179</v>
      </c>
      <c r="C163" s="706" t="s">
        <v>170</v>
      </c>
      <c r="D163" s="706"/>
      <c r="E163" s="706"/>
      <c r="F163" s="593"/>
      <c r="G163" s="594"/>
      <c r="H163" s="594"/>
      <c r="I163" s="594"/>
      <c r="J163" s="615">
        <v>2540.69</v>
      </c>
      <c r="K163" s="594"/>
      <c r="L163" s="595">
        <v>25.41</v>
      </c>
      <c r="M163" s="596">
        <v>12.04</v>
      </c>
      <c r="N163" s="598">
        <v>306</v>
      </c>
    </row>
    <row r="164" spans="1:14">
      <c r="A164" s="590"/>
      <c r="B164" s="591" t="s">
        <v>175</v>
      </c>
      <c r="C164" s="706" t="s">
        <v>169</v>
      </c>
      <c r="D164" s="706"/>
      <c r="E164" s="706"/>
      <c r="F164" s="593"/>
      <c r="G164" s="594"/>
      <c r="H164" s="594"/>
      <c r="I164" s="594"/>
      <c r="J164" s="595">
        <v>226.89</v>
      </c>
      <c r="K164" s="594"/>
      <c r="L164" s="595">
        <v>2.27</v>
      </c>
      <c r="M164" s="596">
        <v>32.61</v>
      </c>
      <c r="N164" s="598">
        <v>74</v>
      </c>
    </row>
    <row r="165" spans="1:14">
      <c r="A165" s="590"/>
      <c r="B165" s="591" t="s">
        <v>318</v>
      </c>
      <c r="C165" s="706" t="s">
        <v>303</v>
      </c>
      <c r="D165" s="706"/>
      <c r="E165" s="706"/>
      <c r="F165" s="593"/>
      <c r="G165" s="594"/>
      <c r="H165" s="594"/>
      <c r="I165" s="594"/>
      <c r="J165" s="595">
        <v>922.74</v>
      </c>
      <c r="K165" s="594"/>
      <c r="L165" s="595">
        <v>0.66</v>
      </c>
      <c r="M165" s="596">
        <v>6.32</v>
      </c>
      <c r="N165" s="598">
        <v>4</v>
      </c>
    </row>
    <row r="166" spans="1:14">
      <c r="A166" s="599"/>
      <c r="B166" s="591"/>
      <c r="C166" s="706" t="s">
        <v>268</v>
      </c>
      <c r="D166" s="706"/>
      <c r="E166" s="706"/>
      <c r="F166" s="593" t="s">
        <v>168</v>
      </c>
      <c r="G166" s="596">
        <v>29.32</v>
      </c>
      <c r="H166" s="594"/>
      <c r="I166" s="625">
        <v>0.29320000000000002</v>
      </c>
      <c r="J166" s="601"/>
      <c r="K166" s="594"/>
      <c r="L166" s="601"/>
      <c r="M166" s="594"/>
      <c r="N166" s="602"/>
    </row>
    <row r="167" spans="1:14">
      <c r="A167" s="599"/>
      <c r="B167" s="591"/>
      <c r="C167" s="706" t="s">
        <v>167</v>
      </c>
      <c r="D167" s="706"/>
      <c r="E167" s="706"/>
      <c r="F167" s="593" t="s">
        <v>168</v>
      </c>
      <c r="G167" s="596">
        <v>16.07</v>
      </c>
      <c r="H167" s="594"/>
      <c r="I167" s="625">
        <v>0.16070000000000001</v>
      </c>
      <c r="J167" s="601"/>
      <c r="K167" s="594"/>
      <c r="L167" s="601"/>
      <c r="M167" s="594"/>
      <c r="N167" s="602"/>
    </row>
    <row r="168" spans="1:14">
      <c r="A168" s="590"/>
      <c r="B168" s="591"/>
      <c r="C168" s="708" t="s">
        <v>166</v>
      </c>
      <c r="D168" s="708"/>
      <c r="E168" s="708"/>
      <c r="F168" s="603"/>
      <c r="G168" s="604"/>
      <c r="H168" s="604"/>
      <c r="I168" s="604"/>
      <c r="J168" s="617">
        <v>2872.29</v>
      </c>
      <c r="K168" s="604"/>
      <c r="L168" s="605">
        <v>28.73</v>
      </c>
      <c r="M168" s="604"/>
      <c r="N168" s="606"/>
    </row>
    <row r="169" spans="1:14">
      <c r="A169" s="599"/>
      <c r="B169" s="591"/>
      <c r="C169" s="706" t="s">
        <v>165</v>
      </c>
      <c r="D169" s="706"/>
      <c r="E169" s="706"/>
      <c r="F169" s="593"/>
      <c r="G169" s="594"/>
      <c r="H169" s="594"/>
      <c r="I169" s="594"/>
      <c r="J169" s="601"/>
      <c r="K169" s="594"/>
      <c r="L169" s="595">
        <v>4.93</v>
      </c>
      <c r="M169" s="594"/>
      <c r="N169" s="598">
        <v>161</v>
      </c>
    </row>
    <row r="170" spans="1:14" ht="45">
      <c r="A170" s="599"/>
      <c r="B170" s="591" t="s">
        <v>341</v>
      </c>
      <c r="C170" s="706" t="s">
        <v>340</v>
      </c>
      <c r="D170" s="706"/>
      <c r="E170" s="706"/>
      <c r="F170" s="593" t="s">
        <v>161</v>
      </c>
      <c r="G170" s="607">
        <v>117</v>
      </c>
      <c r="H170" s="594"/>
      <c r="I170" s="607">
        <v>117</v>
      </c>
      <c r="J170" s="601"/>
      <c r="K170" s="594"/>
      <c r="L170" s="595">
        <v>5.77</v>
      </c>
      <c r="M170" s="594"/>
      <c r="N170" s="598">
        <v>188</v>
      </c>
    </row>
    <row r="171" spans="1:14" ht="45">
      <c r="A171" s="599"/>
      <c r="B171" s="591" t="s">
        <v>339</v>
      </c>
      <c r="C171" s="706" t="s">
        <v>338</v>
      </c>
      <c r="D171" s="706"/>
      <c r="E171" s="706"/>
      <c r="F171" s="593" t="s">
        <v>161</v>
      </c>
      <c r="G171" s="607">
        <v>74</v>
      </c>
      <c r="H171" s="594"/>
      <c r="I171" s="607">
        <v>74</v>
      </c>
      <c r="J171" s="601"/>
      <c r="K171" s="594"/>
      <c r="L171" s="595">
        <v>3.65</v>
      </c>
      <c r="M171" s="594"/>
      <c r="N171" s="598">
        <v>119</v>
      </c>
    </row>
    <row r="172" spans="1:14">
      <c r="A172" s="608"/>
      <c r="B172" s="609"/>
      <c r="C172" s="707" t="s">
        <v>159</v>
      </c>
      <c r="D172" s="707"/>
      <c r="E172" s="707"/>
      <c r="F172" s="585"/>
      <c r="G172" s="586"/>
      <c r="H172" s="586"/>
      <c r="I172" s="586"/>
      <c r="J172" s="588"/>
      <c r="K172" s="586"/>
      <c r="L172" s="610">
        <v>38.15</v>
      </c>
      <c r="M172" s="604"/>
      <c r="N172" s="618">
        <v>704</v>
      </c>
    </row>
    <row r="173" spans="1:14" ht="22.5">
      <c r="A173" s="583" t="s">
        <v>245</v>
      </c>
      <c r="B173" s="584" t="s">
        <v>708</v>
      </c>
      <c r="C173" s="707" t="s">
        <v>707</v>
      </c>
      <c r="D173" s="707"/>
      <c r="E173" s="707"/>
      <c r="F173" s="585" t="s">
        <v>344</v>
      </c>
      <c r="G173" s="586"/>
      <c r="H173" s="586"/>
      <c r="I173" s="613">
        <v>1.9E-2</v>
      </c>
      <c r="J173" s="588"/>
      <c r="K173" s="586"/>
      <c r="L173" s="588"/>
      <c r="M173" s="586"/>
      <c r="N173" s="589"/>
    </row>
    <row r="174" spans="1:14">
      <c r="A174" s="614"/>
      <c r="B174" s="592"/>
      <c r="C174" s="706" t="s">
        <v>706</v>
      </c>
      <c r="D174" s="706"/>
      <c r="E174" s="706"/>
      <c r="F174" s="706"/>
      <c r="G174" s="706"/>
      <c r="H174" s="706"/>
      <c r="I174" s="706"/>
      <c r="J174" s="706"/>
      <c r="K174" s="706"/>
      <c r="L174" s="706"/>
      <c r="M174" s="706"/>
      <c r="N174" s="709"/>
    </row>
    <row r="175" spans="1:14">
      <c r="A175" s="590"/>
      <c r="B175" s="591" t="s">
        <v>182</v>
      </c>
      <c r="C175" s="706" t="s">
        <v>269</v>
      </c>
      <c r="D175" s="706"/>
      <c r="E175" s="706"/>
      <c r="F175" s="593"/>
      <c r="G175" s="594"/>
      <c r="H175" s="594"/>
      <c r="I175" s="594"/>
      <c r="J175" s="595">
        <v>261.26</v>
      </c>
      <c r="K175" s="594"/>
      <c r="L175" s="595">
        <v>4.96</v>
      </c>
      <c r="M175" s="596">
        <v>32.61</v>
      </c>
      <c r="N175" s="598">
        <v>162</v>
      </c>
    </row>
    <row r="176" spans="1:14">
      <c r="A176" s="590"/>
      <c r="B176" s="591" t="s">
        <v>179</v>
      </c>
      <c r="C176" s="706" t="s">
        <v>170</v>
      </c>
      <c r="D176" s="706"/>
      <c r="E176" s="706"/>
      <c r="F176" s="593"/>
      <c r="G176" s="594"/>
      <c r="H176" s="594"/>
      <c r="I176" s="594"/>
      <c r="J176" s="615">
        <v>1022.75</v>
      </c>
      <c r="K176" s="594"/>
      <c r="L176" s="595">
        <v>19.43</v>
      </c>
      <c r="M176" s="596">
        <v>12.04</v>
      </c>
      <c r="N176" s="598">
        <v>234</v>
      </c>
    </row>
    <row r="177" spans="1:14">
      <c r="A177" s="590"/>
      <c r="B177" s="591" t="s">
        <v>175</v>
      </c>
      <c r="C177" s="706" t="s">
        <v>169</v>
      </c>
      <c r="D177" s="706"/>
      <c r="E177" s="706"/>
      <c r="F177" s="593"/>
      <c r="G177" s="594"/>
      <c r="H177" s="594"/>
      <c r="I177" s="594"/>
      <c r="J177" s="595">
        <v>115.16</v>
      </c>
      <c r="K177" s="594"/>
      <c r="L177" s="595">
        <v>2.19</v>
      </c>
      <c r="M177" s="596">
        <v>32.61</v>
      </c>
      <c r="N177" s="598">
        <v>71</v>
      </c>
    </row>
    <row r="178" spans="1:14">
      <c r="A178" s="590"/>
      <c r="B178" s="591" t="s">
        <v>318</v>
      </c>
      <c r="C178" s="706" t="s">
        <v>303</v>
      </c>
      <c r="D178" s="706"/>
      <c r="E178" s="706"/>
      <c r="F178" s="593"/>
      <c r="G178" s="594"/>
      <c r="H178" s="594"/>
      <c r="I178" s="594"/>
      <c r="J178" s="595">
        <v>13.74</v>
      </c>
      <c r="K178" s="594"/>
      <c r="L178" s="595">
        <v>0.26</v>
      </c>
      <c r="M178" s="596">
        <v>6.32</v>
      </c>
      <c r="N178" s="598">
        <v>2</v>
      </c>
    </row>
    <row r="179" spans="1:14">
      <c r="A179" s="599"/>
      <c r="B179" s="591"/>
      <c r="C179" s="706" t="s">
        <v>268</v>
      </c>
      <c r="D179" s="706"/>
      <c r="E179" s="706"/>
      <c r="F179" s="593" t="s">
        <v>168</v>
      </c>
      <c r="G179" s="596">
        <v>28.46</v>
      </c>
      <c r="H179" s="594"/>
      <c r="I179" s="616">
        <v>0.54074</v>
      </c>
      <c r="J179" s="601"/>
      <c r="K179" s="594"/>
      <c r="L179" s="601"/>
      <c r="M179" s="594"/>
      <c r="N179" s="602"/>
    </row>
    <row r="180" spans="1:14">
      <c r="A180" s="599"/>
      <c r="B180" s="591"/>
      <c r="C180" s="706" t="s">
        <v>167</v>
      </c>
      <c r="D180" s="706"/>
      <c r="E180" s="706"/>
      <c r="F180" s="593" t="s">
        <v>168</v>
      </c>
      <c r="G180" s="596">
        <v>8.5299999999999994</v>
      </c>
      <c r="H180" s="594"/>
      <c r="I180" s="616">
        <v>0.16206999999999999</v>
      </c>
      <c r="J180" s="601"/>
      <c r="K180" s="594"/>
      <c r="L180" s="601"/>
      <c r="M180" s="594"/>
      <c r="N180" s="602"/>
    </row>
    <row r="181" spans="1:14">
      <c r="A181" s="590"/>
      <c r="B181" s="591"/>
      <c r="C181" s="708" t="s">
        <v>166</v>
      </c>
      <c r="D181" s="708"/>
      <c r="E181" s="708"/>
      <c r="F181" s="603"/>
      <c r="G181" s="604"/>
      <c r="H181" s="604"/>
      <c r="I181" s="604"/>
      <c r="J181" s="617">
        <v>1297.75</v>
      </c>
      <c r="K181" s="604"/>
      <c r="L181" s="605">
        <v>24.65</v>
      </c>
      <c r="M181" s="604"/>
      <c r="N181" s="606"/>
    </row>
    <row r="182" spans="1:14">
      <c r="A182" s="599"/>
      <c r="B182" s="591"/>
      <c r="C182" s="706" t="s">
        <v>165</v>
      </c>
      <c r="D182" s="706"/>
      <c r="E182" s="706"/>
      <c r="F182" s="593"/>
      <c r="G182" s="594"/>
      <c r="H182" s="594"/>
      <c r="I182" s="594"/>
      <c r="J182" s="601"/>
      <c r="K182" s="594"/>
      <c r="L182" s="595">
        <v>7.15</v>
      </c>
      <c r="M182" s="594"/>
      <c r="N182" s="598">
        <v>233</v>
      </c>
    </row>
    <row r="183" spans="1:14" ht="45">
      <c r="A183" s="599"/>
      <c r="B183" s="591" t="s">
        <v>341</v>
      </c>
      <c r="C183" s="706" t="s">
        <v>340</v>
      </c>
      <c r="D183" s="706"/>
      <c r="E183" s="706"/>
      <c r="F183" s="593" t="s">
        <v>161</v>
      </c>
      <c r="G183" s="607">
        <v>117</v>
      </c>
      <c r="H183" s="594"/>
      <c r="I183" s="607">
        <v>117</v>
      </c>
      <c r="J183" s="601"/>
      <c r="K183" s="594"/>
      <c r="L183" s="595">
        <v>8.3699999999999992</v>
      </c>
      <c r="M183" s="594"/>
      <c r="N183" s="598">
        <v>273</v>
      </c>
    </row>
    <row r="184" spans="1:14" ht="45">
      <c r="A184" s="599"/>
      <c r="B184" s="591" t="s">
        <v>339</v>
      </c>
      <c r="C184" s="706" t="s">
        <v>338</v>
      </c>
      <c r="D184" s="706"/>
      <c r="E184" s="706"/>
      <c r="F184" s="593" t="s">
        <v>161</v>
      </c>
      <c r="G184" s="607">
        <v>74</v>
      </c>
      <c r="H184" s="594"/>
      <c r="I184" s="607">
        <v>74</v>
      </c>
      <c r="J184" s="601"/>
      <c r="K184" s="594"/>
      <c r="L184" s="595">
        <v>5.29</v>
      </c>
      <c r="M184" s="594"/>
      <c r="N184" s="598">
        <v>172</v>
      </c>
    </row>
    <row r="185" spans="1:14">
      <c r="A185" s="608"/>
      <c r="B185" s="609"/>
      <c r="C185" s="707" t="s">
        <v>159</v>
      </c>
      <c r="D185" s="707"/>
      <c r="E185" s="707"/>
      <c r="F185" s="585"/>
      <c r="G185" s="586"/>
      <c r="H185" s="586"/>
      <c r="I185" s="586"/>
      <c r="J185" s="588"/>
      <c r="K185" s="586"/>
      <c r="L185" s="610">
        <v>38.31</v>
      </c>
      <c r="M185" s="604"/>
      <c r="N185" s="618">
        <v>843</v>
      </c>
    </row>
    <row r="186" spans="1:14" ht="33.75">
      <c r="A186" s="583" t="s">
        <v>705</v>
      </c>
      <c r="B186" s="584" t="s">
        <v>704</v>
      </c>
      <c r="C186" s="707" t="s">
        <v>703</v>
      </c>
      <c r="D186" s="707"/>
      <c r="E186" s="707"/>
      <c r="F186" s="585" t="s">
        <v>550</v>
      </c>
      <c r="G186" s="586"/>
      <c r="H186" s="586"/>
      <c r="I186" s="613">
        <v>2.9289999999999998</v>
      </c>
      <c r="J186" s="610">
        <v>74.25</v>
      </c>
      <c r="K186" s="586"/>
      <c r="L186" s="610">
        <v>217.48</v>
      </c>
      <c r="M186" s="612">
        <v>6.32</v>
      </c>
      <c r="N186" s="611">
        <v>1374</v>
      </c>
    </row>
    <row r="187" spans="1:14">
      <c r="A187" s="608"/>
      <c r="B187" s="609"/>
      <c r="C187" s="706" t="s">
        <v>936</v>
      </c>
      <c r="D187" s="706"/>
      <c r="E187" s="706"/>
      <c r="F187" s="706"/>
      <c r="G187" s="706"/>
      <c r="H187" s="706"/>
      <c r="I187" s="706"/>
      <c r="J187" s="706"/>
      <c r="K187" s="706"/>
      <c r="L187" s="706"/>
      <c r="M187" s="706"/>
      <c r="N187" s="709"/>
    </row>
    <row r="188" spans="1:14">
      <c r="A188" s="614"/>
      <c r="B188" s="592"/>
      <c r="C188" s="706" t="s">
        <v>702</v>
      </c>
      <c r="D188" s="706"/>
      <c r="E188" s="706"/>
      <c r="F188" s="706"/>
      <c r="G188" s="706"/>
      <c r="H188" s="706"/>
      <c r="I188" s="706"/>
      <c r="J188" s="706"/>
      <c r="K188" s="706"/>
      <c r="L188" s="706"/>
      <c r="M188" s="706"/>
      <c r="N188" s="709"/>
    </row>
    <row r="189" spans="1:14">
      <c r="A189" s="608"/>
      <c r="B189" s="609"/>
      <c r="C189" s="707" t="s">
        <v>159</v>
      </c>
      <c r="D189" s="707"/>
      <c r="E189" s="707"/>
      <c r="F189" s="585"/>
      <c r="G189" s="586"/>
      <c r="H189" s="586"/>
      <c r="I189" s="586"/>
      <c r="J189" s="588"/>
      <c r="K189" s="586"/>
      <c r="L189" s="610">
        <v>217.48</v>
      </c>
      <c r="M189" s="604"/>
      <c r="N189" s="611">
        <v>1374</v>
      </c>
    </row>
    <row r="190" spans="1:14" ht="22.5">
      <c r="A190" s="583" t="s">
        <v>701</v>
      </c>
      <c r="B190" s="584" t="s">
        <v>700</v>
      </c>
      <c r="C190" s="707" t="s">
        <v>699</v>
      </c>
      <c r="D190" s="707"/>
      <c r="E190" s="707"/>
      <c r="F190" s="585" t="s">
        <v>344</v>
      </c>
      <c r="G190" s="586"/>
      <c r="H190" s="586"/>
      <c r="I190" s="613">
        <v>2E-3</v>
      </c>
      <c r="J190" s="588"/>
      <c r="K190" s="586"/>
      <c r="L190" s="588"/>
      <c r="M190" s="586"/>
      <c r="N190" s="589"/>
    </row>
    <row r="191" spans="1:14">
      <c r="A191" s="614"/>
      <c r="B191" s="592"/>
      <c r="C191" s="706" t="s">
        <v>698</v>
      </c>
      <c r="D191" s="706"/>
      <c r="E191" s="706"/>
      <c r="F191" s="706"/>
      <c r="G191" s="706"/>
      <c r="H191" s="706"/>
      <c r="I191" s="706"/>
      <c r="J191" s="706"/>
      <c r="K191" s="706"/>
      <c r="L191" s="706"/>
      <c r="M191" s="706"/>
      <c r="N191" s="709"/>
    </row>
    <row r="192" spans="1:14">
      <c r="A192" s="590"/>
      <c r="B192" s="591" t="s">
        <v>182</v>
      </c>
      <c r="C192" s="706" t="s">
        <v>269</v>
      </c>
      <c r="D192" s="706"/>
      <c r="E192" s="706"/>
      <c r="F192" s="593"/>
      <c r="G192" s="594"/>
      <c r="H192" s="594"/>
      <c r="I192" s="594"/>
      <c r="J192" s="595">
        <v>183.97</v>
      </c>
      <c r="K192" s="594"/>
      <c r="L192" s="595">
        <v>0.37</v>
      </c>
      <c r="M192" s="596">
        <v>32.61</v>
      </c>
      <c r="N192" s="598">
        <v>12</v>
      </c>
    </row>
    <row r="193" spans="1:14">
      <c r="A193" s="590"/>
      <c r="B193" s="591" t="s">
        <v>179</v>
      </c>
      <c r="C193" s="706" t="s">
        <v>170</v>
      </c>
      <c r="D193" s="706"/>
      <c r="E193" s="706"/>
      <c r="F193" s="593"/>
      <c r="G193" s="594"/>
      <c r="H193" s="594"/>
      <c r="I193" s="594"/>
      <c r="J193" s="615">
        <v>1897.86</v>
      </c>
      <c r="K193" s="594"/>
      <c r="L193" s="595">
        <v>3.8</v>
      </c>
      <c r="M193" s="596">
        <v>12.04</v>
      </c>
      <c r="N193" s="598">
        <v>46</v>
      </c>
    </row>
    <row r="194" spans="1:14">
      <c r="A194" s="590"/>
      <c r="B194" s="591" t="s">
        <v>175</v>
      </c>
      <c r="C194" s="706" t="s">
        <v>169</v>
      </c>
      <c r="D194" s="706"/>
      <c r="E194" s="706"/>
      <c r="F194" s="593"/>
      <c r="G194" s="594"/>
      <c r="H194" s="594"/>
      <c r="I194" s="594"/>
      <c r="J194" s="595">
        <v>169.97</v>
      </c>
      <c r="K194" s="594"/>
      <c r="L194" s="595">
        <v>0.34</v>
      </c>
      <c r="M194" s="596">
        <v>32.61</v>
      </c>
      <c r="N194" s="598">
        <v>11</v>
      </c>
    </row>
    <row r="195" spans="1:14">
      <c r="A195" s="590"/>
      <c r="B195" s="591" t="s">
        <v>318</v>
      </c>
      <c r="C195" s="706" t="s">
        <v>303</v>
      </c>
      <c r="D195" s="706"/>
      <c r="E195" s="706"/>
      <c r="F195" s="593"/>
      <c r="G195" s="594"/>
      <c r="H195" s="594"/>
      <c r="I195" s="594"/>
      <c r="J195" s="595">
        <v>478.94</v>
      </c>
      <c r="K195" s="594"/>
      <c r="L195" s="595">
        <v>0.08</v>
      </c>
      <c r="M195" s="596">
        <v>6.32</v>
      </c>
      <c r="N195" s="598">
        <v>1</v>
      </c>
    </row>
    <row r="196" spans="1:14">
      <c r="A196" s="599"/>
      <c r="B196" s="591"/>
      <c r="C196" s="706" t="s">
        <v>268</v>
      </c>
      <c r="D196" s="706"/>
      <c r="E196" s="706"/>
      <c r="F196" s="593" t="s">
        <v>168</v>
      </c>
      <c r="G196" s="596">
        <v>20.51</v>
      </c>
      <c r="H196" s="594"/>
      <c r="I196" s="616">
        <v>4.1020000000000001E-2</v>
      </c>
      <c r="J196" s="601"/>
      <c r="K196" s="594"/>
      <c r="L196" s="601"/>
      <c r="M196" s="594"/>
      <c r="N196" s="602"/>
    </row>
    <row r="197" spans="1:14">
      <c r="A197" s="599"/>
      <c r="B197" s="591"/>
      <c r="C197" s="706" t="s">
        <v>167</v>
      </c>
      <c r="D197" s="706"/>
      <c r="E197" s="706"/>
      <c r="F197" s="593" t="s">
        <v>168</v>
      </c>
      <c r="G197" s="596">
        <v>11.96</v>
      </c>
      <c r="H197" s="594"/>
      <c r="I197" s="616">
        <v>2.392E-2</v>
      </c>
      <c r="J197" s="601"/>
      <c r="K197" s="594"/>
      <c r="L197" s="601"/>
      <c r="M197" s="594"/>
      <c r="N197" s="602"/>
    </row>
    <row r="198" spans="1:14">
      <c r="A198" s="590"/>
      <c r="B198" s="591"/>
      <c r="C198" s="708" t="s">
        <v>166</v>
      </c>
      <c r="D198" s="708"/>
      <c r="E198" s="708"/>
      <c r="F198" s="603"/>
      <c r="G198" s="604"/>
      <c r="H198" s="604"/>
      <c r="I198" s="604"/>
      <c r="J198" s="617">
        <v>2121.17</v>
      </c>
      <c r="K198" s="604"/>
      <c r="L198" s="605">
        <v>4.25</v>
      </c>
      <c r="M198" s="604"/>
      <c r="N198" s="606"/>
    </row>
    <row r="199" spans="1:14">
      <c r="A199" s="599"/>
      <c r="B199" s="591"/>
      <c r="C199" s="706" t="s">
        <v>165</v>
      </c>
      <c r="D199" s="706"/>
      <c r="E199" s="706"/>
      <c r="F199" s="593"/>
      <c r="G199" s="594"/>
      <c r="H199" s="594"/>
      <c r="I199" s="594"/>
      <c r="J199" s="601"/>
      <c r="K199" s="594"/>
      <c r="L199" s="595">
        <v>0.71</v>
      </c>
      <c r="M199" s="594"/>
      <c r="N199" s="598">
        <v>23</v>
      </c>
    </row>
    <row r="200" spans="1:14" ht="45">
      <c r="A200" s="599"/>
      <c r="B200" s="591" t="s">
        <v>341</v>
      </c>
      <c r="C200" s="706" t="s">
        <v>340</v>
      </c>
      <c r="D200" s="706"/>
      <c r="E200" s="706"/>
      <c r="F200" s="593" t="s">
        <v>161</v>
      </c>
      <c r="G200" s="607">
        <v>117</v>
      </c>
      <c r="H200" s="594"/>
      <c r="I200" s="607">
        <v>117</v>
      </c>
      <c r="J200" s="601"/>
      <c r="K200" s="594"/>
      <c r="L200" s="595">
        <v>0.83</v>
      </c>
      <c r="M200" s="594"/>
      <c r="N200" s="598">
        <v>27</v>
      </c>
    </row>
    <row r="201" spans="1:14" ht="45">
      <c r="A201" s="599"/>
      <c r="B201" s="591" t="s">
        <v>339</v>
      </c>
      <c r="C201" s="706" t="s">
        <v>338</v>
      </c>
      <c r="D201" s="706"/>
      <c r="E201" s="706"/>
      <c r="F201" s="593" t="s">
        <v>161</v>
      </c>
      <c r="G201" s="607">
        <v>74</v>
      </c>
      <c r="H201" s="594"/>
      <c r="I201" s="607">
        <v>74</v>
      </c>
      <c r="J201" s="601"/>
      <c r="K201" s="594"/>
      <c r="L201" s="595">
        <v>0.53</v>
      </c>
      <c r="M201" s="594"/>
      <c r="N201" s="598">
        <v>17</v>
      </c>
    </row>
    <row r="202" spans="1:14">
      <c r="A202" s="608"/>
      <c r="B202" s="609"/>
      <c r="C202" s="707" t="s">
        <v>159</v>
      </c>
      <c r="D202" s="707"/>
      <c r="E202" s="707"/>
      <c r="F202" s="585"/>
      <c r="G202" s="586"/>
      <c r="H202" s="586"/>
      <c r="I202" s="586"/>
      <c r="J202" s="588"/>
      <c r="K202" s="586"/>
      <c r="L202" s="610">
        <v>5.61</v>
      </c>
      <c r="M202" s="604"/>
      <c r="N202" s="618">
        <v>103</v>
      </c>
    </row>
    <row r="203" spans="1:14" ht="33.75">
      <c r="A203" s="583" t="s">
        <v>697</v>
      </c>
      <c r="B203" s="584" t="s">
        <v>696</v>
      </c>
      <c r="C203" s="707" t="s">
        <v>695</v>
      </c>
      <c r="D203" s="707"/>
      <c r="E203" s="707"/>
      <c r="F203" s="585" t="s">
        <v>550</v>
      </c>
      <c r="G203" s="586"/>
      <c r="H203" s="586"/>
      <c r="I203" s="613">
        <v>0.20200000000000001</v>
      </c>
      <c r="J203" s="610">
        <v>35.700000000000003</v>
      </c>
      <c r="K203" s="586"/>
      <c r="L203" s="610">
        <v>7.21</v>
      </c>
      <c r="M203" s="612">
        <v>6.32</v>
      </c>
      <c r="N203" s="618">
        <v>46</v>
      </c>
    </row>
    <row r="204" spans="1:14">
      <c r="A204" s="608"/>
      <c r="B204" s="609"/>
      <c r="C204" s="706" t="s">
        <v>936</v>
      </c>
      <c r="D204" s="706"/>
      <c r="E204" s="706"/>
      <c r="F204" s="706"/>
      <c r="G204" s="706"/>
      <c r="H204" s="706"/>
      <c r="I204" s="706"/>
      <c r="J204" s="706"/>
      <c r="K204" s="706"/>
      <c r="L204" s="706"/>
      <c r="M204" s="706"/>
      <c r="N204" s="709"/>
    </row>
    <row r="205" spans="1:14">
      <c r="A205" s="614"/>
      <c r="B205" s="592"/>
      <c r="C205" s="706" t="s">
        <v>694</v>
      </c>
      <c r="D205" s="706"/>
      <c r="E205" s="706"/>
      <c r="F205" s="706"/>
      <c r="G205" s="706"/>
      <c r="H205" s="706"/>
      <c r="I205" s="706"/>
      <c r="J205" s="706"/>
      <c r="K205" s="706"/>
      <c r="L205" s="706"/>
      <c r="M205" s="706"/>
      <c r="N205" s="709"/>
    </row>
    <row r="206" spans="1:14">
      <c r="A206" s="608"/>
      <c r="B206" s="609"/>
      <c r="C206" s="707" t="s">
        <v>159</v>
      </c>
      <c r="D206" s="707"/>
      <c r="E206" s="707"/>
      <c r="F206" s="585"/>
      <c r="G206" s="586"/>
      <c r="H206" s="586"/>
      <c r="I206" s="586"/>
      <c r="J206" s="588"/>
      <c r="K206" s="586"/>
      <c r="L206" s="610">
        <v>7.21</v>
      </c>
      <c r="M206" s="604"/>
      <c r="N206" s="618">
        <v>46</v>
      </c>
    </row>
    <row r="207" spans="1:14" ht="33.75">
      <c r="A207" s="583" t="s">
        <v>693</v>
      </c>
      <c r="B207" s="584" t="s">
        <v>533</v>
      </c>
      <c r="C207" s="707" t="s">
        <v>531</v>
      </c>
      <c r="D207" s="707"/>
      <c r="E207" s="707"/>
      <c r="F207" s="585" t="s">
        <v>532</v>
      </c>
      <c r="G207" s="586"/>
      <c r="H207" s="586"/>
      <c r="I207" s="612">
        <v>0.38</v>
      </c>
      <c r="J207" s="610">
        <v>18.05</v>
      </c>
      <c r="K207" s="586"/>
      <c r="L207" s="610">
        <v>6.86</v>
      </c>
      <c r="M207" s="612">
        <v>6.32</v>
      </c>
      <c r="N207" s="618">
        <v>43</v>
      </c>
    </row>
    <row r="208" spans="1:14">
      <c r="A208" s="608"/>
      <c r="B208" s="609"/>
      <c r="C208" s="706" t="s">
        <v>936</v>
      </c>
      <c r="D208" s="706"/>
      <c r="E208" s="706"/>
      <c r="F208" s="706"/>
      <c r="G208" s="706"/>
      <c r="H208" s="706"/>
      <c r="I208" s="706"/>
      <c r="J208" s="706"/>
      <c r="K208" s="706"/>
      <c r="L208" s="706"/>
      <c r="M208" s="706"/>
      <c r="N208" s="709"/>
    </row>
    <row r="209" spans="1:14">
      <c r="A209" s="608"/>
      <c r="B209" s="609"/>
      <c r="C209" s="707" t="s">
        <v>159</v>
      </c>
      <c r="D209" s="707"/>
      <c r="E209" s="707"/>
      <c r="F209" s="585"/>
      <c r="G209" s="586"/>
      <c r="H209" s="586"/>
      <c r="I209" s="586"/>
      <c r="J209" s="588"/>
      <c r="K209" s="586"/>
      <c r="L209" s="610">
        <v>6.86</v>
      </c>
      <c r="M209" s="604"/>
      <c r="N209" s="618">
        <v>43</v>
      </c>
    </row>
    <row r="210" spans="1:14">
      <c r="A210" s="724"/>
      <c r="B210" s="725"/>
      <c r="C210" s="725"/>
      <c r="D210" s="725"/>
      <c r="E210" s="725"/>
      <c r="F210" s="725"/>
      <c r="G210" s="725"/>
      <c r="H210" s="725"/>
      <c r="I210" s="725"/>
      <c r="J210" s="725"/>
      <c r="K210" s="725"/>
      <c r="L210" s="725"/>
      <c r="M210" s="725"/>
      <c r="N210" s="726"/>
    </row>
    <row r="211" spans="1:14" ht="22.5">
      <c r="A211" s="583" t="s">
        <v>692</v>
      </c>
      <c r="B211" s="584" t="s">
        <v>691</v>
      </c>
      <c r="C211" s="707" t="s">
        <v>690</v>
      </c>
      <c r="D211" s="707"/>
      <c r="E211" s="707"/>
      <c r="F211" s="585" t="s">
        <v>468</v>
      </c>
      <c r="G211" s="586"/>
      <c r="H211" s="586"/>
      <c r="I211" s="619">
        <v>1</v>
      </c>
      <c r="J211" s="588"/>
      <c r="K211" s="586"/>
      <c r="L211" s="588"/>
      <c r="M211" s="586"/>
      <c r="N211" s="589"/>
    </row>
    <row r="212" spans="1:14">
      <c r="A212" s="590"/>
      <c r="B212" s="591" t="s">
        <v>182</v>
      </c>
      <c r="C212" s="706" t="s">
        <v>269</v>
      </c>
      <c r="D212" s="706"/>
      <c r="E212" s="706"/>
      <c r="F212" s="593"/>
      <c r="G212" s="594"/>
      <c r="H212" s="594"/>
      <c r="I212" s="594"/>
      <c r="J212" s="595">
        <v>110.95</v>
      </c>
      <c r="K212" s="594"/>
      <c r="L212" s="595">
        <v>110.95</v>
      </c>
      <c r="M212" s="596">
        <v>32.61</v>
      </c>
      <c r="N212" s="597">
        <v>3618</v>
      </c>
    </row>
    <row r="213" spans="1:14">
      <c r="A213" s="590"/>
      <c r="B213" s="591" t="s">
        <v>179</v>
      </c>
      <c r="C213" s="706" t="s">
        <v>170</v>
      </c>
      <c r="D213" s="706"/>
      <c r="E213" s="706"/>
      <c r="F213" s="593"/>
      <c r="G213" s="594"/>
      <c r="H213" s="594"/>
      <c r="I213" s="594"/>
      <c r="J213" s="595">
        <v>76.69</v>
      </c>
      <c r="K213" s="594"/>
      <c r="L213" s="595">
        <v>76.69</v>
      </c>
      <c r="M213" s="596">
        <v>12.04</v>
      </c>
      <c r="N213" s="598">
        <v>923</v>
      </c>
    </row>
    <row r="214" spans="1:14">
      <c r="A214" s="590"/>
      <c r="B214" s="591" t="s">
        <v>175</v>
      </c>
      <c r="C214" s="706" t="s">
        <v>169</v>
      </c>
      <c r="D214" s="706"/>
      <c r="E214" s="706"/>
      <c r="F214" s="593"/>
      <c r="G214" s="594"/>
      <c r="H214" s="594"/>
      <c r="I214" s="594"/>
      <c r="J214" s="595">
        <v>5.31</v>
      </c>
      <c r="K214" s="594"/>
      <c r="L214" s="595">
        <v>5.31</v>
      </c>
      <c r="M214" s="596">
        <v>32.61</v>
      </c>
      <c r="N214" s="598">
        <v>173</v>
      </c>
    </row>
    <row r="215" spans="1:14">
      <c r="A215" s="590"/>
      <c r="B215" s="591" t="s">
        <v>318</v>
      </c>
      <c r="C215" s="706" t="s">
        <v>303</v>
      </c>
      <c r="D215" s="706"/>
      <c r="E215" s="706"/>
      <c r="F215" s="593"/>
      <c r="G215" s="594"/>
      <c r="H215" s="594"/>
      <c r="I215" s="594"/>
      <c r="J215" s="595">
        <v>864.19</v>
      </c>
      <c r="K215" s="594"/>
      <c r="L215" s="595">
        <v>200.19</v>
      </c>
      <c r="M215" s="596">
        <v>6.32</v>
      </c>
      <c r="N215" s="597">
        <v>1265</v>
      </c>
    </row>
    <row r="216" spans="1:14">
      <c r="A216" s="599"/>
      <c r="B216" s="591"/>
      <c r="C216" s="706" t="s">
        <v>268</v>
      </c>
      <c r="D216" s="706"/>
      <c r="E216" s="706"/>
      <c r="F216" s="593" t="s">
        <v>168</v>
      </c>
      <c r="G216" s="596">
        <v>10.72</v>
      </c>
      <c r="H216" s="594"/>
      <c r="I216" s="596">
        <v>10.72</v>
      </c>
      <c r="J216" s="601"/>
      <c r="K216" s="594"/>
      <c r="L216" s="601"/>
      <c r="M216" s="594"/>
      <c r="N216" s="602"/>
    </row>
    <row r="217" spans="1:14">
      <c r="A217" s="599"/>
      <c r="B217" s="591"/>
      <c r="C217" s="706" t="s">
        <v>167</v>
      </c>
      <c r="D217" s="706"/>
      <c r="E217" s="706"/>
      <c r="F217" s="593" t="s">
        <v>168</v>
      </c>
      <c r="G217" s="596">
        <v>0.42</v>
      </c>
      <c r="H217" s="594"/>
      <c r="I217" s="596">
        <v>0.42</v>
      </c>
      <c r="J217" s="601"/>
      <c r="K217" s="594"/>
      <c r="L217" s="601"/>
      <c r="M217" s="594"/>
      <c r="N217" s="602"/>
    </row>
    <row r="218" spans="1:14">
      <c r="A218" s="590"/>
      <c r="B218" s="591"/>
      <c r="C218" s="708" t="s">
        <v>166</v>
      </c>
      <c r="D218" s="708"/>
      <c r="E218" s="708"/>
      <c r="F218" s="603"/>
      <c r="G218" s="604"/>
      <c r="H218" s="604"/>
      <c r="I218" s="604"/>
      <c r="J218" s="605">
        <v>387.83</v>
      </c>
      <c r="K218" s="604"/>
      <c r="L218" s="605">
        <v>387.83</v>
      </c>
      <c r="M218" s="604"/>
      <c r="N218" s="606"/>
    </row>
    <row r="219" spans="1:14">
      <c r="A219" s="599"/>
      <c r="B219" s="591"/>
      <c r="C219" s="706" t="s">
        <v>165</v>
      </c>
      <c r="D219" s="706"/>
      <c r="E219" s="706"/>
      <c r="F219" s="593"/>
      <c r="G219" s="594"/>
      <c r="H219" s="594"/>
      <c r="I219" s="594"/>
      <c r="J219" s="601"/>
      <c r="K219" s="594"/>
      <c r="L219" s="595">
        <v>116.26</v>
      </c>
      <c r="M219" s="594"/>
      <c r="N219" s="597">
        <v>3791</v>
      </c>
    </row>
    <row r="220" spans="1:14" ht="45">
      <c r="A220" s="599"/>
      <c r="B220" s="591" t="s">
        <v>341</v>
      </c>
      <c r="C220" s="706" t="s">
        <v>340</v>
      </c>
      <c r="D220" s="706"/>
      <c r="E220" s="706"/>
      <c r="F220" s="593" t="s">
        <v>161</v>
      </c>
      <c r="G220" s="607">
        <v>117</v>
      </c>
      <c r="H220" s="594"/>
      <c r="I220" s="607">
        <v>117</v>
      </c>
      <c r="J220" s="601"/>
      <c r="K220" s="594"/>
      <c r="L220" s="595">
        <v>136.02000000000001</v>
      </c>
      <c r="M220" s="594"/>
      <c r="N220" s="597">
        <v>4435</v>
      </c>
    </row>
    <row r="221" spans="1:14" ht="45">
      <c r="A221" s="599"/>
      <c r="B221" s="591" t="s">
        <v>339</v>
      </c>
      <c r="C221" s="706" t="s">
        <v>338</v>
      </c>
      <c r="D221" s="706"/>
      <c r="E221" s="706"/>
      <c r="F221" s="593" t="s">
        <v>161</v>
      </c>
      <c r="G221" s="607">
        <v>74</v>
      </c>
      <c r="H221" s="594"/>
      <c r="I221" s="607">
        <v>74</v>
      </c>
      <c r="J221" s="601"/>
      <c r="K221" s="594"/>
      <c r="L221" s="595">
        <v>86.03</v>
      </c>
      <c r="M221" s="594"/>
      <c r="N221" s="597">
        <v>2805</v>
      </c>
    </row>
    <row r="222" spans="1:14">
      <c r="A222" s="608"/>
      <c r="B222" s="609"/>
      <c r="C222" s="707" t="s">
        <v>159</v>
      </c>
      <c r="D222" s="707"/>
      <c r="E222" s="707"/>
      <c r="F222" s="585"/>
      <c r="G222" s="586"/>
      <c r="H222" s="586"/>
      <c r="I222" s="586"/>
      <c r="J222" s="588"/>
      <c r="K222" s="586"/>
      <c r="L222" s="610">
        <v>609.88</v>
      </c>
      <c r="M222" s="604"/>
      <c r="N222" s="611">
        <v>13046</v>
      </c>
    </row>
    <row r="223" spans="1:14" ht="33.75">
      <c r="A223" s="583" t="s">
        <v>689</v>
      </c>
      <c r="B223" s="584" t="s">
        <v>688</v>
      </c>
      <c r="C223" s="707" t="s">
        <v>687</v>
      </c>
      <c r="D223" s="707"/>
      <c r="E223" s="707"/>
      <c r="F223" s="585" t="s">
        <v>468</v>
      </c>
      <c r="G223" s="586"/>
      <c r="H223" s="586"/>
      <c r="I223" s="619">
        <v>1</v>
      </c>
      <c r="J223" s="621">
        <v>3068.44</v>
      </c>
      <c r="K223" s="586"/>
      <c r="L223" s="621">
        <v>3068.44</v>
      </c>
      <c r="M223" s="612">
        <v>6.32</v>
      </c>
      <c r="N223" s="611">
        <v>19393</v>
      </c>
    </row>
    <row r="224" spans="1:14">
      <c r="A224" s="608"/>
      <c r="B224" s="609"/>
      <c r="C224" s="706" t="s">
        <v>936</v>
      </c>
      <c r="D224" s="706"/>
      <c r="E224" s="706"/>
      <c r="F224" s="706"/>
      <c r="G224" s="706"/>
      <c r="H224" s="706"/>
      <c r="I224" s="706"/>
      <c r="J224" s="706"/>
      <c r="K224" s="706"/>
      <c r="L224" s="706"/>
      <c r="M224" s="706"/>
      <c r="N224" s="709"/>
    </row>
    <row r="225" spans="1:14">
      <c r="A225" s="608"/>
      <c r="B225" s="609"/>
      <c r="C225" s="707" t="s">
        <v>159</v>
      </c>
      <c r="D225" s="707"/>
      <c r="E225" s="707"/>
      <c r="F225" s="585"/>
      <c r="G225" s="586"/>
      <c r="H225" s="586"/>
      <c r="I225" s="586"/>
      <c r="J225" s="588"/>
      <c r="K225" s="586"/>
      <c r="L225" s="621">
        <v>3068.44</v>
      </c>
      <c r="M225" s="604"/>
      <c r="N225" s="611">
        <v>19393</v>
      </c>
    </row>
    <row r="226" spans="1:14" ht="33.75">
      <c r="A226" s="583" t="s">
        <v>686</v>
      </c>
      <c r="B226" s="584" t="s">
        <v>685</v>
      </c>
      <c r="C226" s="707" t="s">
        <v>684</v>
      </c>
      <c r="D226" s="707"/>
      <c r="E226" s="707"/>
      <c r="F226" s="585" t="s">
        <v>468</v>
      </c>
      <c r="G226" s="586"/>
      <c r="H226" s="586"/>
      <c r="I226" s="619">
        <v>1</v>
      </c>
      <c r="J226" s="610">
        <v>62.05</v>
      </c>
      <c r="K226" s="586"/>
      <c r="L226" s="610">
        <v>62.05</v>
      </c>
      <c r="M226" s="612">
        <v>6.32</v>
      </c>
      <c r="N226" s="618">
        <v>392</v>
      </c>
    </row>
    <row r="227" spans="1:14">
      <c r="A227" s="608"/>
      <c r="B227" s="609"/>
      <c r="C227" s="706" t="s">
        <v>936</v>
      </c>
      <c r="D227" s="706"/>
      <c r="E227" s="706"/>
      <c r="F227" s="706"/>
      <c r="G227" s="706"/>
      <c r="H227" s="706"/>
      <c r="I227" s="706"/>
      <c r="J227" s="706"/>
      <c r="K227" s="706"/>
      <c r="L227" s="706"/>
      <c r="M227" s="706"/>
      <c r="N227" s="709"/>
    </row>
    <row r="228" spans="1:14">
      <c r="A228" s="608"/>
      <c r="B228" s="609"/>
      <c r="C228" s="707" t="s">
        <v>159</v>
      </c>
      <c r="D228" s="707"/>
      <c r="E228" s="707"/>
      <c r="F228" s="585"/>
      <c r="G228" s="586"/>
      <c r="H228" s="586"/>
      <c r="I228" s="586"/>
      <c r="J228" s="588"/>
      <c r="K228" s="586"/>
      <c r="L228" s="610">
        <v>62.05</v>
      </c>
      <c r="M228" s="604"/>
      <c r="N228" s="618">
        <v>392</v>
      </c>
    </row>
    <row r="229" spans="1:14" ht="22.5">
      <c r="A229" s="583" t="s">
        <v>683</v>
      </c>
      <c r="B229" s="584" t="s">
        <v>682</v>
      </c>
      <c r="C229" s="707" t="s">
        <v>681</v>
      </c>
      <c r="D229" s="707"/>
      <c r="E229" s="707"/>
      <c r="F229" s="585" t="s">
        <v>468</v>
      </c>
      <c r="G229" s="586"/>
      <c r="H229" s="586"/>
      <c r="I229" s="619">
        <v>1</v>
      </c>
      <c r="J229" s="588"/>
      <c r="K229" s="586"/>
      <c r="L229" s="588"/>
      <c r="M229" s="586"/>
      <c r="N229" s="589"/>
    </row>
    <row r="230" spans="1:14">
      <c r="A230" s="590"/>
      <c r="B230" s="591" t="s">
        <v>182</v>
      </c>
      <c r="C230" s="706" t="s">
        <v>269</v>
      </c>
      <c r="D230" s="706"/>
      <c r="E230" s="706"/>
      <c r="F230" s="593"/>
      <c r="G230" s="594"/>
      <c r="H230" s="594"/>
      <c r="I230" s="594"/>
      <c r="J230" s="595">
        <v>61.17</v>
      </c>
      <c r="K230" s="594"/>
      <c r="L230" s="595">
        <v>61.17</v>
      </c>
      <c r="M230" s="596">
        <v>32.61</v>
      </c>
      <c r="N230" s="597">
        <v>1995</v>
      </c>
    </row>
    <row r="231" spans="1:14">
      <c r="A231" s="590"/>
      <c r="B231" s="591" t="s">
        <v>179</v>
      </c>
      <c r="C231" s="706" t="s">
        <v>170</v>
      </c>
      <c r="D231" s="706"/>
      <c r="E231" s="706"/>
      <c r="F231" s="593"/>
      <c r="G231" s="594"/>
      <c r="H231" s="594"/>
      <c r="I231" s="594"/>
      <c r="J231" s="595">
        <v>30.01</v>
      </c>
      <c r="K231" s="594"/>
      <c r="L231" s="595">
        <v>30.01</v>
      </c>
      <c r="M231" s="596">
        <v>12.04</v>
      </c>
      <c r="N231" s="598">
        <v>361</v>
      </c>
    </row>
    <row r="232" spans="1:14">
      <c r="A232" s="590"/>
      <c r="B232" s="591" t="s">
        <v>175</v>
      </c>
      <c r="C232" s="706" t="s">
        <v>169</v>
      </c>
      <c r="D232" s="706"/>
      <c r="E232" s="706"/>
      <c r="F232" s="593"/>
      <c r="G232" s="594"/>
      <c r="H232" s="594"/>
      <c r="I232" s="594"/>
      <c r="J232" s="595">
        <v>1.62</v>
      </c>
      <c r="K232" s="594"/>
      <c r="L232" s="595">
        <v>1.62</v>
      </c>
      <c r="M232" s="596">
        <v>32.61</v>
      </c>
      <c r="N232" s="598">
        <v>53</v>
      </c>
    </row>
    <row r="233" spans="1:14">
      <c r="A233" s="590"/>
      <c r="B233" s="591" t="s">
        <v>318</v>
      </c>
      <c r="C233" s="706" t="s">
        <v>303</v>
      </c>
      <c r="D233" s="706"/>
      <c r="E233" s="706"/>
      <c r="F233" s="593"/>
      <c r="G233" s="594"/>
      <c r="H233" s="594"/>
      <c r="I233" s="594"/>
      <c r="J233" s="595">
        <v>364.79</v>
      </c>
      <c r="K233" s="594"/>
      <c r="L233" s="595">
        <v>106.96</v>
      </c>
      <c r="M233" s="596">
        <v>6.32</v>
      </c>
      <c r="N233" s="598">
        <v>676</v>
      </c>
    </row>
    <row r="234" spans="1:14">
      <c r="A234" s="599"/>
      <c r="B234" s="591"/>
      <c r="C234" s="706" t="s">
        <v>268</v>
      </c>
      <c r="D234" s="706"/>
      <c r="E234" s="706"/>
      <c r="F234" s="593" t="s">
        <v>168</v>
      </c>
      <c r="G234" s="596">
        <v>5.91</v>
      </c>
      <c r="H234" s="594"/>
      <c r="I234" s="596">
        <v>5.91</v>
      </c>
      <c r="J234" s="601"/>
      <c r="K234" s="594"/>
      <c r="L234" s="601"/>
      <c r="M234" s="594"/>
      <c r="N234" s="602"/>
    </row>
    <row r="235" spans="1:14">
      <c r="A235" s="599"/>
      <c r="B235" s="591"/>
      <c r="C235" s="706" t="s">
        <v>167</v>
      </c>
      <c r="D235" s="706"/>
      <c r="E235" s="706"/>
      <c r="F235" s="593" t="s">
        <v>168</v>
      </c>
      <c r="G235" s="596">
        <v>0.14000000000000001</v>
      </c>
      <c r="H235" s="594"/>
      <c r="I235" s="596">
        <v>0.14000000000000001</v>
      </c>
      <c r="J235" s="601"/>
      <c r="K235" s="594"/>
      <c r="L235" s="601"/>
      <c r="M235" s="594"/>
      <c r="N235" s="602"/>
    </row>
    <row r="236" spans="1:14">
      <c r="A236" s="590"/>
      <c r="B236" s="591"/>
      <c r="C236" s="708" t="s">
        <v>166</v>
      </c>
      <c r="D236" s="708"/>
      <c r="E236" s="708"/>
      <c r="F236" s="603"/>
      <c r="G236" s="604"/>
      <c r="H236" s="604"/>
      <c r="I236" s="604"/>
      <c r="J236" s="605">
        <v>198.14</v>
      </c>
      <c r="K236" s="604"/>
      <c r="L236" s="605">
        <v>198.14</v>
      </c>
      <c r="M236" s="604"/>
      <c r="N236" s="606"/>
    </row>
    <row r="237" spans="1:14">
      <c r="A237" s="599"/>
      <c r="B237" s="591"/>
      <c r="C237" s="706" t="s">
        <v>165</v>
      </c>
      <c r="D237" s="706"/>
      <c r="E237" s="706"/>
      <c r="F237" s="593"/>
      <c r="G237" s="594"/>
      <c r="H237" s="594"/>
      <c r="I237" s="594"/>
      <c r="J237" s="601"/>
      <c r="K237" s="594"/>
      <c r="L237" s="595">
        <v>62.79</v>
      </c>
      <c r="M237" s="594"/>
      <c r="N237" s="597">
        <v>2048</v>
      </c>
    </row>
    <row r="238" spans="1:14" ht="45">
      <c r="A238" s="599"/>
      <c r="B238" s="591" t="s">
        <v>341</v>
      </c>
      <c r="C238" s="706" t="s">
        <v>340</v>
      </c>
      <c r="D238" s="706"/>
      <c r="E238" s="706"/>
      <c r="F238" s="593" t="s">
        <v>161</v>
      </c>
      <c r="G238" s="607">
        <v>117</v>
      </c>
      <c r="H238" s="594"/>
      <c r="I238" s="607">
        <v>117</v>
      </c>
      <c r="J238" s="601"/>
      <c r="K238" s="594"/>
      <c r="L238" s="595">
        <v>73.459999999999994</v>
      </c>
      <c r="M238" s="594"/>
      <c r="N238" s="597">
        <v>2396</v>
      </c>
    </row>
    <row r="239" spans="1:14" ht="45">
      <c r="A239" s="599"/>
      <c r="B239" s="591" t="s">
        <v>339</v>
      </c>
      <c r="C239" s="706" t="s">
        <v>338</v>
      </c>
      <c r="D239" s="706"/>
      <c r="E239" s="706"/>
      <c r="F239" s="593" t="s">
        <v>161</v>
      </c>
      <c r="G239" s="607">
        <v>74</v>
      </c>
      <c r="H239" s="594"/>
      <c r="I239" s="607">
        <v>74</v>
      </c>
      <c r="J239" s="601"/>
      <c r="K239" s="594"/>
      <c r="L239" s="595">
        <v>46.46</v>
      </c>
      <c r="M239" s="594"/>
      <c r="N239" s="597">
        <v>1516</v>
      </c>
    </row>
    <row r="240" spans="1:14">
      <c r="A240" s="608"/>
      <c r="B240" s="609"/>
      <c r="C240" s="707" t="s">
        <v>159</v>
      </c>
      <c r="D240" s="707"/>
      <c r="E240" s="707"/>
      <c r="F240" s="585"/>
      <c r="G240" s="586"/>
      <c r="H240" s="586"/>
      <c r="I240" s="586"/>
      <c r="J240" s="588"/>
      <c r="K240" s="586"/>
      <c r="L240" s="610">
        <v>318.06</v>
      </c>
      <c r="M240" s="604"/>
      <c r="N240" s="611">
        <v>6944</v>
      </c>
    </row>
    <row r="241" spans="1:14" ht="33.75">
      <c r="A241" s="583" t="s">
        <v>680</v>
      </c>
      <c r="B241" s="584" t="s">
        <v>679</v>
      </c>
      <c r="C241" s="707" t="s">
        <v>678</v>
      </c>
      <c r="D241" s="707"/>
      <c r="E241" s="707"/>
      <c r="F241" s="585" t="s">
        <v>468</v>
      </c>
      <c r="G241" s="586"/>
      <c r="H241" s="586"/>
      <c r="I241" s="619">
        <v>1</v>
      </c>
      <c r="J241" s="621">
        <v>1348.95</v>
      </c>
      <c r="K241" s="586"/>
      <c r="L241" s="621">
        <v>1348.95</v>
      </c>
      <c r="M241" s="612">
        <v>6.32</v>
      </c>
      <c r="N241" s="611">
        <v>8525</v>
      </c>
    </row>
    <row r="242" spans="1:14">
      <c r="A242" s="608"/>
      <c r="B242" s="609"/>
      <c r="C242" s="706" t="s">
        <v>936</v>
      </c>
      <c r="D242" s="706"/>
      <c r="E242" s="706"/>
      <c r="F242" s="706"/>
      <c r="G242" s="706"/>
      <c r="H242" s="706"/>
      <c r="I242" s="706"/>
      <c r="J242" s="706"/>
      <c r="K242" s="706"/>
      <c r="L242" s="706"/>
      <c r="M242" s="706"/>
      <c r="N242" s="709"/>
    </row>
    <row r="243" spans="1:14">
      <c r="A243" s="608"/>
      <c r="B243" s="609"/>
      <c r="C243" s="707" t="s">
        <v>159</v>
      </c>
      <c r="D243" s="707"/>
      <c r="E243" s="707"/>
      <c r="F243" s="585"/>
      <c r="G243" s="586"/>
      <c r="H243" s="586"/>
      <c r="I243" s="586"/>
      <c r="J243" s="588"/>
      <c r="K243" s="586"/>
      <c r="L243" s="621">
        <v>1348.95</v>
      </c>
      <c r="M243" s="604"/>
      <c r="N243" s="611">
        <v>8525</v>
      </c>
    </row>
    <row r="244" spans="1:14" ht="22.5">
      <c r="A244" s="583" t="s">
        <v>677</v>
      </c>
      <c r="B244" s="584" t="s">
        <v>676</v>
      </c>
      <c r="C244" s="707" t="s">
        <v>675</v>
      </c>
      <c r="D244" s="707"/>
      <c r="E244" s="707"/>
      <c r="F244" s="585" t="s">
        <v>395</v>
      </c>
      <c r="G244" s="586"/>
      <c r="H244" s="586"/>
      <c r="I244" s="624">
        <v>8.7600000000000004E-3</v>
      </c>
      <c r="J244" s="588"/>
      <c r="K244" s="586"/>
      <c r="L244" s="588"/>
      <c r="M244" s="586"/>
      <c r="N244" s="589"/>
    </row>
    <row r="245" spans="1:14">
      <c r="A245" s="614"/>
      <c r="B245" s="592"/>
      <c r="C245" s="706" t="s">
        <v>674</v>
      </c>
      <c r="D245" s="706"/>
      <c r="E245" s="706"/>
      <c r="F245" s="706"/>
      <c r="G245" s="706"/>
      <c r="H245" s="706"/>
      <c r="I245" s="706"/>
      <c r="J245" s="706"/>
      <c r="K245" s="706"/>
      <c r="L245" s="706"/>
      <c r="M245" s="706"/>
      <c r="N245" s="709"/>
    </row>
    <row r="246" spans="1:14">
      <c r="A246" s="590"/>
      <c r="B246" s="591" t="s">
        <v>182</v>
      </c>
      <c r="C246" s="706" t="s">
        <v>269</v>
      </c>
      <c r="D246" s="706"/>
      <c r="E246" s="706"/>
      <c r="F246" s="593"/>
      <c r="G246" s="594"/>
      <c r="H246" s="594"/>
      <c r="I246" s="594"/>
      <c r="J246" s="615">
        <v>3467.84</v>
      </c>
      <c r="K246" s="594"/>
      <c r="L246" s="595">
        <v>30.38</v>
      </c>
      <c r="M246" s="596">
        <v>32.61</v>
      </c>
      <c r="N246" s="598">
        <v>991</v>
      </c>
    </row>
    <row r="247" spans="1:14">
      <c r="A247" s="590"/>
      <c r="B247" s="591" t="s">
        <v>179</v>
      </c>
      <c r="C247" s="706" t="s">
        <v>170</v>
      </c>
      <c r="D247" s="706"/>
      <c r="E247" s="706"/>
      <c r="F247" s="593"/>
      <c r="G247" s="594"/>
      <c r="H247" s="594"/>
      <c r="I247" s="594"/>
      <c r="J247" s="615">
        <v>12472.06</v>
      </c>
      <c r="K247" s="594"/>
      <c r="L247" s="595">
        <v>109.26</v>
      </c>
      <c r="M247" s="596">
        <v>12.04</v>
      </c>
      <c r="N247" s="597">
        <v>1315</v>
      </c>
    </row>
    <row r="248" spans="1:14">
      <c r="A248" s="590"/>
      <c r="B248" s="591" t="s">
        <v>175</v>
      </c>
      <c r="C248" s="706" t="s">
        <v>169</v>
      </c>
      <c r="D248" s="706"/>
      <c r="E248" s="706"/>
      <c r="F248" s="593"/>
      <c r="G248" s="594"/>
      <c r="H248" s="594"/>
      <c r="I248" s="594"/>
      <c r="J248" s="615">
        <v>1266.81</v>
      </c>
      <c r="K248" s="594"/>
      <c r="L248" s="595">
        <v>11.1</v>
      </c>
      <c r="M248" s="596">
        <v>32.61</v>
      </c>
      <c r="N248" s="598">
        <v>362</v>
      </c>
    </row>
    <row r="249" spans="1:14">
      <c r="A249" s="590"/>
      <c r="B249" s="591" t="s">
        <v>318</v>
      </c>
      <c r="C249" s="706" t="s">
        <v>303</v>
      </c>
      <c r="D249" s="706"/>
      <c r="E249" s="706"/>
      <c r="F249" s="593"/>
      <c r="G249" s="594"/>
      <c r="H249" s="594"/>
      <c r="I249" s="594"/>
      <c r="J249" s="615">
        <v>6348.16</v>
      </c>
      <c r="K249" s="594"/>
      <c r="L249" s="595">
        <v>55.61</v>
      </c>
      <c r="M249" s="596">
        <v>6.32</v>
      </c>
      <c r="N249" s="598">
        <v>351</v>
      </c>
    </row>
    <row r="250" spans="1:14">
      <c r="A250" s="599"/>
      <c r="B250" s="591"/>
      <c r="C250" s="706" t="s">
        <v>268</v>
      </c>
      <c r="D250" s="706"/>
      <c r="E250" s="706"/>
      <c r="F250" s="593" t="s">
        <v>168</v>
      </c>
      <c r="G250" s="620">
        <v>312.7</v>
      </c>
      <c r="H250" s="594"/>
      <c r="I250" s="628">
        <v>2.739252</v>
      </c>
      <c r="J250" s="601"/>
      <c r="K250" s="594"/>
      <c r="L250" s="601"/>
      <c r="M250" s="594"/>
      <c r="N250" s="602"/>
    </row>
    <row r="251" spans="1:14">
      <c r="A251" s="599"/>
      <c r="B251" s="591"/>
      <c r="C251" s="706" t="s">
        <v>167</v>
      </c>
      <c r="D251" s="706"/>
      <c r="E251" s="706"/>
      <c r="F251" s="593" t="s">
        <v>168</v>
      </c>
      <c r="G251" s="596">
        <v>94.12</v>
      </c>
      <c r="H251" s="594"/>
      <c r="I251" s="626">
        <v>0.82449119999999998</v>
      </c>
      <c r="J251" s="601"/>
      <c r="K251" s="594"/>
      <c r="L251" s="601"/>
      <c r="M251" s="594"/>
      <c r="N251" s="602"/>
    </row>
    <row r="252" spans="1:14">
      <c r="A252" s="590"/>
      <c r="B252" s="591"/>
      <c r="C252" s="708" t="s">
        <v>166</v>
      </c>
      <c r="D252" s="708"/>
      <c r="E252" s="708"/>
      <c r="F252" s="603"/>
      <c r="G252" s="604"/>
      <c r="H252" s="604"/>
      <c r="I252" s="604"/>
      <c r="J252" s="617">
        <v>22288.06</v>
      </c>
      <c r="K252" s="604"/>
      <c r="L252" s="605">
        <v>195.25</v>
      </c>
      <c r="M252" s="604"/>
      <c r="N252" s="606"/>
    </row>
    <row r="253" spans="1:14">
      <c r="A253" s="599"/>
      <c r="B253" s="591"/>
      <c r="C253" s="706" t="s">
        <v>165</v>
      </c>
      <c r="D253" s="706"/>
      <c r="E253" s="706"/>
      <c r="F253" s="593"/>
      <c r="G253" s="594"/>
      <c r="H253" s="594"/>
      <c r="I253" s="594"/>
      <c r="J253" s="601"/>
      <c r="K253" s="594"/>
      <c r="L253" s="595">
        <v>41.48</v>
      </c>
      <c r="M253" s="594"/>
      <c r="N253" s="597">
        <v>1353</v>
      </c>
    </row>
    <row r="254" spans="1:14" ht="45">
      <c r="A254" s="599"/>
      <c r="B254" s="591" t="s">
        <v>341</v>
      </c>
      <c r="C254" s="706" t="s">
        <v>340</v>
      </c>
      <c r="D254" s="706"/>
      <c r="E254" s="706"/>
      <c r="F254" s="593" t="s">
        <v>161</v>
      </c>
      <c r="G254" s="607">
        <v>117</v>
      </c>
      <c r="H254" s="594"/>
      <c r="I254" s="607">
        <v>117</v>
      </c>
      <c r="J254" s="601"/>
      <c r="K254" s="594"/>
      <c r="L254" s="595">
        <v>48.53</v>
      </c>
      <c r="M254" s="594"/>
      <c r="N254" s="597">
        <v>1583</v>
      </c>
    </row>
    <row r="255" spans="1:14" ht="45">
      <c r="A255" s="599"/>
      <c r="B255" s="591" t="s">
        <v>339</v>
      </c>
      <c r="C255" s="706" t="s">
        <v>338</v>
      </c>
      <c r="D255" s="706"/>
      <c r="E255" s="706"/>
      <c r="F255" s="593" t="s">
        <v>161</v>
      </c>
      <c r="G255" s="607">
        <v>74</v>
      </c>
      <c r="H255" s="594"/>
      <c r="I255" s="607">
        <v>74</v>
      </c>
      <c r="J255" s="601"/>
      <c r="K255" s="594"/>
      <c r="L255" s="595">
        <v>30.7</v>
      </c>
      <c r="M255" s="594"/>
      <c r="N255" s="597">
        <v>1001</v>
      </c>
    </row>
    <row r="256" spans="1:14">
      <c r="A256" s="608"/>
      <c r="B256" s="609"/>
      <c r="C256" s="707" t="s">
        <v>159</v>
      </c>
      <c r="D256" s="707"/>
      <c r="E256" s="707"/>
      <c r="F256" s="585"/>
      <c r="G256" s="586"/>
      <c r="H256" s="586"/>
      <c r="I256" s="586"/>
      <c r="J256" s="588"/>
      <c r="K256" s="586"/>
      <c r="L256" s="610">
        <v>274.48</v>
      </c>
      <c r="M256" s="604"/>
      <c r="N256" s="611">
        <v>5241</v>
      </c>
    </row>
    <row r="257" spans="1:14" ht="22.5">
      <c r="A257" s="583" t="s">
        <v>673</v>
      </c>
      <c r="B257" s="584" t="s">
        <v>672</v>
      </c>
      <c r="C257" s="707" t="s">
        <v>671</v>
      </c>
      <c r="D257" s="707"/>
      <c r="E257" s="707"/>
      <c r="F257" s="585" t="s">
        <v>395</v>
      </c>
      <c r="G257" s="586"/>
      <c r="H257" s="586"/>
      <c r="I257" s="622">
        <v>8.0000000000000004E-4</v>
      </c>
      <c r="J257" s="588"/>
      <c r="K257" s="586"/>
      <c r="L257" s="588"/>
      <c r="M257" s="586"/>
      <c r="N257" s="589"/>
    </row>
    <row r="258" spans="1:14">
      <c r="A258" s="614"/>
      <c r="B258" s="592"/>
      <c r="C258" s="706" t="s">
        <v>670</v>
      </c>
      <c r="D258" s="706"/>
      <c r="E258" s="706"/>
      <c r="F258" s="706"/>
      <c r="G258" s="706"/>
      <c r="H258" s="706"/>
      <c r="I258" s="706"/>
      <c r="J258" s="706"/>
      <c r="K258" s="706"/>
      <c r="L258" s="706"/>
      <c r="M258" s="706"/>
      <c r="N258" s="709"/>
    </row>
    <row r="259" spans="1:14">
      <c r="A259" s="590"/>
      <c r="B259" s="591" t="s">
        <v>182</v>
      </c>
      <c r="C259" s="706" t="s">
        <v>269</v>
      </c>
      <c r="D259" s="706"/>
      <c r="E259" s="706"/>
      <c r="F259" s="593"/>
      <c r="G259" s="594"/>
      <c r="H259" s="594"/>
      <c r="I259" s="594"/>
      <c r="J259" s="595">
        <v>397.5</v>
      </c>
      <c r="K259" s="594"/>
      <c r="L259" s="595">
        <v>0.32</v>
      </c>
      <c r="M259" s="596">
        <v>32.61</v>
      </c>
      <c r="N259" s="598">
        <v>10</v>
      </c>
    </row>
    <row r="260" spans="1:14">
      <c r="A260" s="590"/>
      <c r="B260" s="591" t="s">
        <v>179</v>
      </c>
      <c r="C260" s="706" t="s">
        <v>170</v>
      </c>
      <c r="D260" s="706"/>
      <c r="E260" s="706"/>
      <c r="F260" s="593"/>
      <c r="G260" s="594"/>
      <c r="H260" s="594"/>
      <c r="I260" s="594"/>
      <c r="J260" s="595">
        <v>112.75</v>
      </c>
      <c r="K260" s="594"/>
      <c r="L260" s="595">
        <v>0.09</v>
      </c>
      <c r="M260" s="596">
        <v>12.04</v>
      </c>
      <c r="N260" s="598">
        <v>1</v>
      </c>
    </row>
    <row r="261" spans="1:14">
      <c r="A261" s="590"/>
      <c r="B261" s="591" t="s">
        <v>175</v>
      </c>
      <c r="C261" s="706" t="s">
        <v>169</v>
      </c>
      <c r="D261" s="706"/>
      <c r="E261" s="706"/>
      <c r="F261" s="593"/>
      <c r="G261" s="594"/>
      <c r="H261" s="594"/>
      <c r="I261" s="594"/>
      <c r="J261" s="595">
        <v>3.82</v>
      </c>
      <c r="K261" s="594"/>
      <c r="L261" s="595">
        <v>0</v>
      </c>
      <c r="M261" s="596">
        <v>32.61</v>
      </c>
      <c r="N261" s="602"/>
    </row>
    <row r="262" spans="1:14">
      <c r="A262" s="590"/>
      <c r="B262" s="591" t="s">
        <v>318</v>
      </c>
      <c r="C262" s="706" t="s">
        <v>303</v>
      </c>
      <c r="D262" s="706"/>
      <c r="E262" s="706"/>
      <c r="F262" s="593"/>
      <c r="G262" s="594"/>
      <c r="H262" s="594"/>
      <c r="I262" s="594"/>
      <c r="J262" s="595">
        <v>81.96</v>
      </c>
      <c r="K262" s="594"/>
      <c r="L262" s="595">
        <v>7.0000000000000007E-2</v>
      </c>
      <c r="M262" s="596">
        <v>6.32</v>
      </c>
      <c r="N262" s="602"/>
    </row>
    <row r="263" spans="1:14">
      <c r="A263" s="599"/>
      <c r="B263" s="591"/>
      <c r="C263" s="706" t="s">
        <v>268</v>
      </c>
      <c r="D263" s="706"/>
      <c r="E263" s="706"/>
      <c r="F263" s="593" t="s">
        <v>168</v>
      </c>
      <c r="G263" s="620">
        <v>46.6</v>
      </c>
      <c r="H263" s="594"/>
      <c r="I263" s="616">
        <v>3.7280000000000001E-2</v>
      </c>
      <c r="J263" s="601"/>
      <c r="K263" s="594"/>
      <c r="L263" s="601"/>
      <c r="M263" s="594"/>
      <c r="N263" s="602"/>
    </row>
    <row r="264" spans="1:14">
      <c r="A264" s="599"/>
      <c r="B264" s="591"/>
      <c r="C264" s="706" t="s">
        <v>167</v>
      </c>
      <c r="D264" s="706"/>
      <c r="E264" s="706"/>
      <c r="F264" s="593" t="s">
        <v>168</v>
      </c>
      <c r="G264" s="596">
        <v>0.31</v>
      </c>
      <c r="H264" s="594"/>
      <c r="I264" s="628">
        <v>2.4800000000000001E-4</v>
      </c>
      <c r="J264" s="601"/>
      <c r="K264" s="594"/>
      <c r="L264" s="601"/>
      <c r="M264" s="594"/>
      <c r="N264" s="602"/>
    </row>
    <row r="265" spans="1:14">
      <c r="A265" s="590"/>
      <c r="B265" s="591"/>
      <c r="C265" s="708" t="s">
        <v>166</v>
      </c>
      <c r="D265" s="708"/>
      <c r="E265" s="708"/>
      <c r="F265" s="603"/>
      <c r="G265" s="604"/>
      <c r="H265" s="604"/>
      <c r="I265" s="604"/>
      <c r="J265" s="605">
        <v>592.21</v>
      </c>
      <c r="K265" s="604"/>
      <c r="L265" s="605">
        <v>0.48</v>
      </c>
      <c r="M265" s="604"/>
      <c r="N265" s="606"/>
    </row>
    <row r="266" spans="1:14">
      <c r="A266" s="599"/>
      <c r="B266" s="591"/>
      <c r="C266" s="706" t="s">
        <v>165</v>
      </c>
      <c r="D266" s="706"/>
      <c r="E266" s="706"/>
      <c r="F266" s="593"/>
      <c r="G266" s="594"/>
      <c r="H266" s="594"/>
      <c r="I266" s="594"/>
      <c r="J266" s="601"/>
      <c r="K266" s="594"/>
      <c r="L266" s="595">
        <v>0.32</v>
      </c>
      <c r="M266" s="594"/>
      <c r="N266" s="598">
        <v>10</v>
      </c>
    </row>
    <row r="267" spans="1:14" ht="45">
      <c r="A267" s="599"/>
      <c r="B267" s="591" t="s">
        <v>669</v>
      </c>
      <c r="C267" s="706" t="s">
        <v>668</v>
      </c>
      <c r="D267" s="706"/>
      <c r="E267" s="706"/>
      <c r="F267" s="593" t="s">
        <v>161</v>
      </c>
      <c r="G267" s="607">
        <v>93</v>
      </c>
      <c r="H267" s="594"/>
      <c r="I267" s="607">
        <v>93</v>
      </c>
      <c r="J267" s="601"/>
      <c r="K267" s="594"/>
      <c r="L267" s="595">
        <v>0.3</v>
      </c>
      <c r="M267" s="594"/>
      <c r="N267" s="598">
        <v>9</v>
      </c>
    </row>
    <row r="268" spans="1:14" ht="45">
      <c r="A268" s="599"/>
      <c r="B268" s="591" t="s">
        <v>667</v>
      </c>
      <c r="C268" s="706" t="s">
        <v>666</v>
      </c>
      <c r="D268" s="706"/>
      <c r="E268" s="706"/>
      <c r="F268" s="593" t="s">
        <v>161</v>
      </c>
      <c r="G268" s="607">
        <v>62</v>
      </c>
      <c r="H268" s="594"/>
      <c r="I268" s="607">
        <v>62</v>
      </c>
      <c r="J268" s="601"/>
      <c r="K268" s="594"/>
      <c r="L268" s="595">
        <v>0.2</v>
      </c>
      <c r="M268" s="594"/>
      <c r="N268" s="598">
        <v>6</v>
      </c>
    </row>
    <row r="269" spans="1:14">
      <c r="A269" s="608"/>
      <c r="B269" s="609"/>
      <c r="C269" s="707" t="s">
        <v>159</v>
      </c>
      <c r="D269" s="707"/>
      <c r="E269" s="707"/>
      <c r="F269" s="585"/>
      <c r="G269" s="586"/>
      <c r="H269" s="586"/>
      <c r="I269" s="586"/>
      <c r="J269" s="588"/>
      <c r="K269" s="586"/>
      <c r="L269" s="610">
        <v>0.98</v>
      </c>
      <c r="M269" s="604"/>
      <c r="N269" s="618">
        <v>26</v>
      </c>
    </row>
    <row r="270" spans="1:14" ht="33.75">
      <c r="A270" s="583" t="s">
        <v>665</v>
      </c>
      <c r="B270" s="584" t="s">
        <v>664</v>
      </c>
      <c r="C270" s="707" t="s">
        <v>663</v>
      </c>
      <c r="D270" s="707"/>
      <c r="E270" s="707"/>
      <c r="F270" s="585" t="s">
        <v>468</v>
      </c>
      <c r="G270" s="586"/>
      <c r="H270" s="586"/>
      <c r="I270" s="619">
        <v>1</v>
      </c>
      <c r="J270" s="610">
        <v>20.23</v>
      </c>
      <c r="K270" s="586"/>
      <c r="L270" s="610">
        <v>20.23</v>
      </c>
      <c r="M270" s="612">
        <v>6.32</v>
      </c>
      <c r="N270" s="618">
        <v>128</v>
      </c>
    </row>
    <row r="271" spans="1:14">
      <c r="A271" s="608"/>
      <c r="B271" s="609"/>
      <c r="C271" s="706" t="s">
        <v>943</v>
      </c>
      <c r="D271" s="706"/>
      <c r="E271" s="706"/>
      <c r="F271" s="706"/>
      <c r="G271" s="706"/>
      <c r="H271" s="706"/>
      <c r="I271" s="706"/>
      <c r="J271" s="706"/>
      <c r="K271" s="706"/>
      <c r="L271" s="706"/>
      <c r="M271" s="706"/>
      <c r="N271" s="709"/>
    </row>
    <row r="272" spans="1:14">
      <c r="A272" s="614"/>
      <c r="B272" s="592"/>
      <c r="C272" s="706" t="s">
        <v>662</v>
      </c>
      <c r="D272" s="706"/>
      <c r="E272" s="706"/>
      <c r="F272" s="706"/>
      <c r="G272" s="706"/>
      <c r="H272" s="706"/>
      <c r="I272" s="706"/>
      <c r="J272" s="706"/>
      <c r="K272" s="706"/>
      <c r="L272" s="706"/>
      <c r="M272" s="706"/>
      <c r="N272" s="709"/>
    </row>
    <row r="273" spans="1:14">
      <c r="A273" s="608"/>
      <c r="B273" s="609"/>
      <c r="C273" s="707" t="s">
        <v>159</v>
      </c>
      <c r="D273" s="707"/>
      <c r="E273" s="707"/>
      <c r="F273" s="585"/>
      <c r="G273" s="586"/>
      <c r="H273" s="586"/>
      <c r="I273" s="586"/>
      <c r="J273" s="588"/>
      <c r="K273" s="586"/>
      <c r="L273" s="610">
        <v>20.23</v>
      </c>
      <c r="M273" s="604"/>
      <c r="N273" s="618">
        <v>128</v>
      </c>
    </row>
    <row r="274" spans="1:14" ht="33.75">
      <c r="A274" s="583" t="s">
        <v>661</v>
      </c>
      <c r="B274" s="584" t="s">
        <v>660</v>
      </c>
      <c r="C274" s="707" t="s">
        <v>659</v>
      </c>
      <c r="D274" s="707"/>
      <c r="E274" s="707"/>
      <c r="F274" s="585" t="s">
        <v>468</v>
      </c>
      <c r="G274" s="586"/>
      <c r="H274" s="586"/>
      <c r="I274" s="619">
        <v>1</v>
      </c>
      <c r="J274" s="610">
        <v>28.01</v>
      </c>
      <c r="K274" s="586"/>
      <c r="L274" s="610">
        <v>28.01</v>
      </c>
      <c r="M274" s="612">
        <v>6.32</v>
      </c>
      <c r="N274" s="618">
        <v>177</v>
      </c>
    </row>
    <row r="275" spans="1:14">
      <c r="A275" s="608"/>
      <c r="B275" s="609"/>
      <c r="C275" s="706" t="s">
        <v>943</v>
      </c>
      <c r="D275" s="706"/>
      <c r="E275" s="706"/>
      <c r="F275" s="706"/>
      <c r="G275" s="706"/>
      <c r="H275" s="706"/>
      <c r="I275" s="706"/>
      <c r="J275" s="706"/>
      <c r="K275" s="706"/>
      <c r="L275" s="706"/>
      <c r="M275" s="706"/>
      <c r="N275" s="709"/>
    </row>
    <row r="276" spans="1:14">
      <c r="A276" s="608"/>
      <c r="B276" s="609"/>
      <c r="C276" s="707" t="s">
        <v>159</v>
      </c>
      <c r="D276" s="707"/>
      <c r="E276" s="707"/>
      <c r="F276" s="585"/>
      <c r="G276" s="586"/>
      <c r="H276" s="586"/>
      <c r="I276" s="586"/>
      <c r="J276" s="588"/>
      <c r="K276" s="586"/>
      <c r="L276" s="610">
        <v>28.01</v>
      </c>
      <c r="M276" s="604"/>
      <c r="N276" s="618">
        <v>177</v>
      </c>
    </row>
    <row r="277" spans="1:14">
      <c r="A277" s="724" t="s">
        <v>658</v>
      </c>
      <c r="B277" s="725"/>
      <c r="C277" s="725"/>
      <c r="D277" s="725"/>
      <c r="E277" s="725"/>
      <c r="F277" s="725"/>
      <c r="G277" s="725"/>
      <c r="H277" s="725"/>
      <c r="I277" s="725"/>
      <c r="J277" s="725"/>
      <c r="K277" s="725"/>
      <c r="L277" s="725"/>
      <c r="M277" s="725"/>
      <c r="N277" s="726"/>
    </row>
    <row r="278" spans="1:14" ht="22.5">
      <c r="A278" s="583" t="s">
        <v>657</v>
      </c>
      <c r="B278" s="584" t="s">
        <v>656</v>
      </c>
      <c r="C278" s="707" t="s">
        <v>655</v>
      </c>
      <c r="D278" s="707"/>
      <c r="E278" s="707"/>
      <c r="F278" s="585" t="s">
        <v>6</v>
      </c>
      <c r="G278" s="586"/>
      <c r="H278" s="586"/>
      <c r="I278" s="622">
        <v>5.0000000000000001E-4</v>
      </c>
      <c r="J278" s="588"/>
      <c r="K278" s="586"/>
      <c r="L278" s="588"/>
      <c r="M278" s="586"/>
      <c r="N278" s="589"/>
    </row>
    <row r="279" spans="1:14">
      <c r="A279" s="614"/>
      <c r="B279" s="592"/>
      <c r="C279" s="706" t="s">
        <v>944</v>
      </c>
      <c r="D279" s="706"/>
      <c r="E279" s="706"/>
      <c r="F279" s="706"/>
      <c r="G279" s="706"/>
      <c r="H279" s="706"/>
      <c r="I279" s="706"/>
      <c r="J279" s="706"/>
      <c r="K279" s="706"/>
      <c r="L279" s="706"/>
      <c r="M279" s="706"/>
      <c r="N279" s="709"/>
    </row>
    <row r="280" spans="1:14">
      <c r="A280" s="590"/>
      <c r="B280" s="591" t="s">
        <v>182</v>
      </c>
      <c r="C280" s="706" t="s">
        <v>269</v>
      </c>
      <c r="D280" s="706"/>
      <c r="E280" s="706"/>
      <c r="F280" s="593"/>
      <c r="G280" s="594"/>
      <c r="H280" s="594"/>
      <c r="I280" s="594"/>
      <c r="J280" s="615">
        <v>4574.7</v>
      </c>
      <c r="K280" s="594"/>
      <c r="L280" s="595">
        <v>2.29</v>
      </c>
      <c r="M280" s="596">
        <v>32.61</v>
      </c>
      <c r="N280" s="598">
        <v>75</v>
      </c>
    </row>
    <row r="281" spans="1:14">
      <c r="A281" s="590"/>
      <c r="B281" s="591" t="s">
        <v>179</v>
      </c>
      <c r="C281" s="706" t="s">
        <v>170</v>
      </c>
      <c r="D281" s="706"/>
      <c r="E281" s="706"/>
      <c r="F281" s="593"/>
      <c r="G281" s="594"/>
      <c r="H281" s="594"/>
      <c r="I281" s="594"/>
      <c r="J281" s="615">
        <v>9635.41</v>
      </c>
      <c r="K281" s="594"/>
      <c r="L281" s="595">
        <v>4.82</v>
      </c>
      <c r="M281" s="596">
        <v>12.04</v>
      </c>
      <c r="N281" s="598">
        <v>58</v>
      </c>
    </row>
    <row r="282" spans="1:14">
      <c r="A282" s="590"/>
      <c r="B282" s="591" t="s">
        <v>175</v>
      </c>
      <c r="C282" s="706" t="s">
        <v>169</v>
      </c>
      <c r="D282" s="706"/>
      <c r="E282" s="706"/>
      <c r="F282" s="593"/>
      <c r="G282" s="594"/>
      <c r="H282" s="594"/>
      <c r="I282" s="594"/>
      <c r="J282" s="615">
        <v>1153.1199999999999</v>
      </c>
      <c r="K282" s="594"/>
      <c r="L282" s="595">
        <v>0.57999999999999996</v>
      </c>
      <c r="M282" s="596">
        <v>32.61</v>
      </c>
      <c r="N282" s="598">
        <v>19</v>
      </c>
    </row>
    <row r="283" spans="1:14">
      <c r="A283" s="590"/>
      <c r="B283" s="591" t="s">
        <v>318</v>
      </c>
      <c r="C283" s="706" t="s">
        <v>303</v>
      </c>
      <c r="D283" s="706"/>
      <c r="E283" s="706"/>
      <c r="F283" s="593"/>
      <c r="G283" s="594"/>
      <c r="H283" s="594"/>
      <c r="I283" s="594"/>
      <c r="J283" s="615">
        <v>1925</v>
      </c>
      <c r="K283" s="594"/>
      <c r="L283" s="595">
        <v>0.96</v>
      </c>
      <c r="M283" s="596">
        <v>6.32</v>
      </c>
      <c r="N283" s="598">
        <v>6</v>
      </c>
    </row>
    <row r="284" spans="1:14">
      <c r="A284" s="599"/>
      <c r="B284" s="591"/>
      <c r="C284" s="706" t="s">
        <v>268</v>
      </c>
      <c r="D284" s="706"/>
      <c r="E284" s="706"/>
      <c r="F284" s="593" t="s">
        <v>168</v>
      </c>
      <c r="G284" s="607">
        <v>442</v>
      </c>
      <c r="H284" s="594"/>
      <c r="I284" s="600">
        <v>0.221</v>
      </c>
      <c r="J284" s="601"/>
      <c r="K284" s="594"/>
      <c r="L284" s="601"/>
      <c r="M284" s="594"/>
      <c r="N284" s="602"/>
    </row>
    <row r="285" spans="1:14">
      <c r="A285" s="599"/>
      <c r="B285" s="591"/>
      <c r="C285" s="706" t="s">
        <v>167</v>
      </c>
      <c r="D285" s="706"/>
      <c r="E285" s="706"/>
      <c r="F285" s="593" t="s">
        <v>168</v>
      </c>
      <c r="G285" s="596">
        <v>99.82</v>
      </c>
      <c r="H285" s="594"/>
      <c r="I285" s="616">
        <v>4.9910000000000003E-2</v>
      </c>
      <c r="J285" s="601"/>
      <c r="K285" s="594"/>
      <c r="L285" s="601"/>
      <c r="M285" s="594"/>
      <c r="N285" s="602"/>
    </row>
    <row r="286" spans="1:14">
      <c r="A286" s="590"/>
      <c r="B286" s="591"/>
      <c r="C286" s="708" t="s">
        <v>166</v>
      </c>
      <c r="D286" s="708"/>
      <c r="E286" s="708"/>
      <c r="F286" s="603"/>
      <c r="G286" s="604"/>
      <c r="H286" s="604"/>
      <c r="I286" s="604"/>
      <c r="J286" s="617">
        <v>16135.11</v>
      </c>
      <c r="K286" s="604"/>
      <c r="L286" s="605">
        <v>8.07</v>
      </c>
      <c r="M286" s="604"/>
      <c r="N286" s="606"/>
    </row>
    <row r="287" spans="1:14">
      <c r="A287" s="599"/>
      <c r="B287" s="591"/>
      <c r="C287" s="706" t="s">
        <v>165</v>
      </c>
      <c r="D287" s="706"/>
      <c r="E287" s="706"/>
      <c r="F287" s="593"/>
      <c r="G287" s="594"/>
      <c r="H287" s="594"/>
      <c r="I287" s="594"/>
      <c r="J287" s="601"/>
      <c r="K287" s="594"/>
      <c r="L287" s="595">
        <v>2.87</v>
      </c>
      <c r="M287" s="594"/>
      <c r="N287" s="598">
        <v>94</v>
      </c>
    </row>
    <row r="288" spans="1:14" ht="45">
      <c r="A288" s="599"/>
      <c r="B288" s="591" t="s">
        <v>341</v>
      </c>
      <c r="C288" s="706" t="s">
        <v>340</v>
      </c>
      <c r="D288" s="706"/>
      <c r="E288" s="706"/>
      <c r="F288" s="593" t="s">
        <v>161</v>
      </c>
      <c r="G288" s="607">
        <v>117</v>
      </c>
      <c r="H288" s="594"/>
      <c r="I288" s="607">
        <v>117</v>
      </c>
      <c r="J288" s="601"/>
      <c r="K288" s="594"/>
      <c r="L288" s="595">
        <v>3.36</v>
      </c>
      <c r="M288" s="594"/>
      <c r="N288" s="598">
        <v>110</v>
      </c>
    </row>
    <row r="289" spans="1:14" ht="45">
      <c r="A289" s="599"/>
      <c r="B289" s="591" t="s">
        <v>339</v>
      </c>
      <c r="C289" s="706" t="s">
        <v>338</v>
      </c>
      <c r="D289" s="706"/>
      <c r="E289" s="706"/>
      <c r="F289" s="593" t="s">
        <v>161</v>
      </c>
      <c r="G289" s="607">
        <v>74</v>
      </c>
      <c r="H289" s="594"/>
      <c r="I289" s="607">
        <v>74</v>
      </c>
      <c r="J289" s="601"/>
      <c r="K289" s="594"/>
      <c r="L289" s="595">
        <v>2.12</v>
      </c>
      <c r="M289" s="594"/>
      <c r="N289" s="598">
        <v>70</v>
      </c>
    </row>
    <row r="290" spans="1:14">
      <c r="A290" s="608"/>
      <c r="B290" s="609"/>
      <c r="C290" s="707" t="s">
        <v>159</v>
      </c>
      <c r="D290" s="707"/>
      <c r="E290" s="707"/>
      <c r="F290" s="585"/>
      <c r="G290" s="586"/>
      <c r="H290" s="586"/>
      <c r="I290" s="586"/>
      <c r="J290" s="588"/>
      <c r="K290" s="586"/>
      <c r="L290" s="610">
        <v>13.55</v>
      </c>
      <c r="M290" s="604"/>
      <c r="N290" s="618">
        <v>319</v>
      </c>
    </row>
    <row r="291" spans="1:14" ht="33.75">
      <c r="A291" s="583" t="s">
        <v>654</v>
      </c>
      <c r="B291" s="584" t="s">
        <v>653</v>
      </c>
      <c r="C291" s="707" t="s">
        <v>652</v>
      </c>
      <c r="D291" s="707"/>
      <c r="E291" s="707"/>
      <c r="F291" s="585" t="s">
        <v>550</v>
      </c>
      <c r="G291" s="586"/>
      <c r="H291" s="586"/>
      <c r="I291" s="613">
        <v>0.502</v>
      </c>
      <c r="J291" s="610">
        <v>129.38999999999999</v>
      </c>
      <c r="K291" s="586"/>
      <c r="L291" s="610">
        <v>64.95</v>
      </c>
      <c r="M291" s="612">
        <v>6.32</v>
      </c>
      <c r="N291" s="618">
        <v>410</v>
      </c>
    </row>
    <row r="292" spans="1:14">
      <c r="A292" s="608"/>
      <c r="B292" s="609"/>
      <c r="C292" s="706" t="s">
        <v>936</v>
      </c>
      <c r="D292" s="706"/>
      <c r="E292" s="706"/>
      <c r="F292" s="706"/>
      <c r="G292" s="706"/>
      <c r="H292" s="706"/>
      <c r="I292" s="706"/>
      <c r="J292" s="706"/>
      <c r="K292" s="706"/>
      <c r="L292" s="706"/>
      <c r="M292" s="706"/>
      <c r="N292" s="709"/>
    </row>
    <row r="293" spans="1:14">
      <c r="A293" s="614"/>
      <c r="B293" s="592"/>
      <c r="C293" s="706" t="s">
        <v>945</v>
      </c>
      <c r="D293" s="706"/>
      <c r="E293" s="706"/>
      <c r="F293" s="706"/>
      <c r="G293" s="706"/>
      <c r="H293" s="706"/>
      <c r="I293" s="706"/>
      <c r="J293" s="706"/>
      <c r="K293" s="706"/>
      <c r="L293" s="706"/>
      <c r="M293" s="706"/>
      <c r="N293" s="709"/>
    </row>
    <row r="294" spans="1:14">
      <c r="A294" s="608"/>
      <c r="B294" s="609"/>
      <c r="C294" s="707" t="s">
        <v>159</v>
      </c>
      <c r="D294" s="707"/>
      <c r="E294" s="707"/>
      <c r="F294" s="585"/>
      <c r="G294" s="586"/>
      <c r="H294" s="586"/>
      <c r="I294" s="586"/>
      <c r="J294" s="588"/>
      <c r="K294" s="586"/>
      <c r="L294" s="610">
        <v>64.95</v>
      </c>
      <c r="M294" s="604"/>
      <c r="N294" s="618">
        <v>410</v>
      </c>
    </row>
    <row r="295" spans="1:14" ht="22.5">
      <c r="A295" s="583" t="s">
        <v>651</v>
      </c>
      <c r="B295" s="584" t="s">
        <v>602</v>
      </c>
      <c r="C295" s="707" t="s">
        <v>601</v>
      </c>
      <c r="D295" s="707"/>
      <c r="E295" s="707"/>
      <c r="F295" s="585" t="s">
        <v>344</v>
      </c>
      <c r="G295" s="586"/>
      <c r="H295" s="586"/>
      <c r="I295" s="613">
        <v>5.0000000000000001E-3</v>
      </c>
      <c r="J295" s="588"/>
      <c r="K295" s="586"/>
      <c r="L295" s="588"/>
      <c r="M295" s="586"/>
      <c r="N295" s="589"/>
    </row>
    <row r="296" spans="1:14">
      <c r="A296" s="614"/>
      <c r="B296" s="592"/>
      <c r="C296" s="706" t="s">
        <v>946</v>
      </c>
      <c r="D296" s="706"/>
      <c r="E296" s="706"/>
      <c r="F296" s="706"/>
      <c r="G296" s="706"/>
      <c r="H296" s="706"/>
      <c r="I296" s="706"/>
      <c r="J296" s="706"/>
      <c r="K296" s="706"/>
      <c r="L296" s="706"/>
      <c r="M296" s="706"/>
      <c r="N296" s="709"/>
    </row>
    <row r="297" spans="1:14">
      <c r="A297" s="590"/>
      <c r="B297" s="591" t="s">
        <v>182</v>
      </c>
      <c r="C297" s="706" t="s">
        <v>269</v>
      </c>
      <c r="D297" s="706"/>
      <c r="E297" s="706"/>
      <c r="F297" s="593"/>
      <c r="G297" s="594"/>
      <c r="H297" s="594"/>
      <c r="I297" s="594"/>
      <c r="J297" s="595">
        <v>811.93</v>
      </c>
      <c r="K297" s="594"/>
      <c r="L297" s="595">
        <v>4.0599999999999996</v>
      </c>
      <c r="M297" s="596">
        <v>32.61</v>
      </c>
      <c r="N297" s="598">
        <v>132</v>
      </c>
    </row>
    <row r="298" spans="1:14">
      <c r="A298" s="590"/>
      <c r="B298" s="591" t="s">
        <v>179</v>
      </c>
      <c r="C298" s="706" t="s">
        <v>170</v>
      </c>
      <c r="D298" s="706"/>
      <c r="E298" s="706"/>
      <c r="F298" s="593"/>
      <c r="G298" s="594"/>
      <c r="H298" s="594"/>
      <c r="I298" s="594"/>
      <c r="J298" s="595">
        <v>29.43</v>
      </c>
      <c r="K298" s="594"/>
      <c r="L298" s="595">
        <v>0.15</v>
      </c>
      <c r="M298" s="596">
        <v>12.04</v>
      </c>
      <c r="N298" s="598">
        <v>2</v>
      </c>
    </row>
    <row r="299" spans="1:14">
      <c r="A299" s="590"/>
      <c r="B299" s="591" t="s">
        <v>175</v>
      </c>
      <c r="C299" s="706" t="s">
        <v>169</v>
      </c>
      <c r="D299" s="706"/>
      <c r="E299" s="706"/>
      <c r="F299" s="593"/>
      <c r="G299" s="594"/>
      <c r="H299" s="594"/>
      <c r="I299" s="594"/>
      <c r="J299" s="595">
        <v>1.97</v>
      </c>
      <c r="K299" s="594"/>
      <c r="L299" s="595">
        <v>0.01</v>
      </c>
      <c r="M299" s="596">
        <v>32.61</v>
      </c>
      <c r="N299" s="602"/>
    </row>
    <row r="300" spans="1:14">
      <c r="A300" s="590"/>
      <c r="B300" s="591" t="s">
        <v>318</v>
      </c>
      <c r="C300" s="706" t="s">
        <v>303</v>
      </c>
      <c r="D300" s="706"/>
      <c r="E300" s="706"/>
      <c r="F300" s="593"/>
      <c r="G300" s="594"/>
      <c r="H300" s="594"/>
      <c r="I300" s="594"/>
      <c r="J300" s="595">
        <v>910.69</v>
      </c>
      <c r="K300" s="594"/>
      <c r="L300" s="595">
        <v>4.55</v>
      </c>
      <c r="M300" s="596">
        <v>6.32</v>
      </c>
      <c r="N300" s="598">
        <v>29</v>
      </c>
    </row>
    <row r="301" spans="1:14">
      <c r="A301" s="599"/>
      <c r="B301" s="591"/>
      <c r="C301" s="706" t="s">
        <v>268</v>
      </c>
      <c r="D301" s="706"/>
      <c r="E301" s="706"/>
      <c r="F301" s="593" t="s">
        <v>168</v>
      </c>
      <c r="G301" s="620">
        <v>84.4</v>
      </c>
      <c r="H301" s="594"/>
      <c r="I301" s="600">
        <v>0.42199999999999999</v>
      </c>
      <c r="J301" s="601"/>
      <c r="K301" s="594"/>
      <c r="L301" s="601"/>
      <c r="M301" s="594"/>
      <c r="N301" s="602"/>
    </row>
    <row r="302" spans="1:14">
      <c r="A302" s="599"/>
      <c r="B302" s="591"/>
      <c r="C302" s="706" t="s">
        <v>167</v>
      </c>
      <c r="D302" s="706"/>
      <c r="E302" s="706"/>
      <c r="F302" s="593" t="s">
        <v>168</v>
      </c>
      <c r="G302" s="596">
        <v>0.17</v>
      </c>
      <c r="H302" s="594"/>
      <c r="I302" s="616">
        <v>8.4999999999999995E-4</v>
      </c>
      <c r="J302" s="601"/>
      <c r="K302" s="594"/>
      <c r="L302" s="601"/>
      <c r="M302" s="594"/>
      <c r="N302" s="602"/>
    </row>
    <row r="303" spans="1:14">
      <c r="A303" s="590"/>
      <c r="B303" s="591"/>
      <c r="C303" s="708" t="s">
        <v>166</v>
      </c>
      <c r="D303" s="708"/>
      <c r="E303" s="708"/>
      <c r="F303" s="603"/>
      <c r="G303" s="604"/>
      <c r="H303" s="604"/>
      <c r="I303" s="604"/>
      <c r="J303" s="617">
        <v>1752.05</v>
      </c>
      <c r="K303" s="604"/>
      <c r="L303" s="605">
        <v>8.76</v>
      </c>
      <c r="M303" s="604"/>
      <c r="N303" s="606"/>
    </row>
    <row r="304" spans="1:14">
      <c r="A304" s="599"/>
      <c r="B304" s="591"/>
      <c r="C304" s="706" t="s">
        <v>165</v>
      </c>
      <c r="D304" s="706"/>
      <c r="E304" s="706"/>
      <c r="F304" s="593"/>
      <c r="G304" s="594"/>
      <c r="H304" s="594"/>
      <c r="I304" s="594"/>
      <c r="J304" s="601"/>
      <c r="K304" s="594"/>
      <c r="L304" s="595">
        <v>4.07</v>
      </c>
      <c r="M304" s="594"/>
      <c r="N304" s="598">
        <v>132</v>
      </c>
    </row>
    <row r="305" spans="1:14" ht="45">
      <c r="A305" s="599"/>
      <c r="B305" s="591" t="s">
        <v>341</v>
      </c>
      <c r="C305" s="706" t="s">
        <v>340</v>
      </c>
      <c r="D305" s="706"/>
      <c r="E305" s="706"/>
      <c r="F305" s="593" t="s">
        <v>161</v>
      </c>
      <c r="G305" s="607">
        <v>117</v>
      </c>
      <c r="H305" s="594"/>
      <c r="I305" s="607">
        <v>117</v>
      </c>
      <c r="J305" s="601"/>
      <c r="K305" s="594"/>
      <c r="L305" s="595">
        <v>4.76</v>
      </c>
      <c r="M305" s="594"/>
      <c r="N305" s="598">
        <v>154</v>
      </c>
    </row>
    <row r="306" spans="1:14" ht="45">
      <c r="A306" s="599"/>
      <c r="B306" s="591" t="s">
        <v>339</v>
      </c>
      <c r="C306" s="706" t="s">
        <v>338</v>
      </c>
      <c r="D306" s="706"/>
      <c r="E306" s="706"/>
      <c r="F306" s="593" t="s">
        <v>161</v>
      </c>
      <c r="G306" s="607">
        <v>74</v>
      </c>
      <c r="H306" s="594"/>
      <c r="I306" s="607">
        <v>74</v>
      </c>
      <c r="J306" s="601"/>
      <c r="K306" s="594"/>
      <c r="L306" s="595">
        <v>3.01</v>
      </c>
      <c r="M306" s="594"/>
      <c r="N306" s="598">
        <v>98</v>
      </c>
    </row>
    <row r="307" spans="1:14">
      <c r="A307" s="608"/>
      <c r="B307" s="609"/>
      <c r="C307" s="707" t="s">
        <v>159</v>
      </c>
      <c r="D307" s="707"/>
      <c r="E307" s="707"/>
      <c r="F307" s="585"/>
      <c r="G307" s="586"/>
      <c r="H307" s="586"/>
      <c r="I307" s="586"/>
      <c r="J307" s="588"/>
      <c r="K307" s="586"/>
      <c r="L307" s="610">
        <v>16.53</v>
      </c>
      <c r="M307" s="604"/>
      <c r="N307" s="618">
        <v>415</v>
      </c>
    </row>
    <row r="308" spans="1:14" ht="22.5">
      <c r="A308" s="583" t="s">
        <v>650</v>
      </c>
      <c r="B308" s="584" t="s">
        <v>528</v>
      </c>
      <c r="C308" s="707" t="s">
        <v>526</v>
      </c>
      <c r="D308" s="707"/>
      <c r="E308" s="707"/>
      <c r="F308" s="585" t="s">
        <v>527</v>
      </c>
      <c r="G308" s="586"/>
      <c r="H308" s="586"/>
      <c r="I308" s="619">
        <v>1</v>
      </c>
      <c r="J308" s="588"/>
      <c r="K308" s="586"/>
      <c r="L308" s="588"/>
      <c r="M308" s="586"/>
      <c r="N308" s="589"/>
    </row>
    <row r="309" spans="1:14">
      <c r="A309" s="623"/>
      <c r="B309" s="591"/>
      <c r="C309" s="706" t="s">
        <v>649</v>
      </c>
      <c r="D309" s="706"/>
      <c r="E309" s="706"/>
      <c r="F309" s="706"/>
      <c r="G309" s="706"/>
      <c r="H309" s="706"/>
      <c r="I309" s="706"/>
      <c r="J309" s="706"/>
      <c r="K309" s="706"/>
      <c r="L309" s="706"/>
      <c r="M309" s="706"/>
      <c r="N309" s="709"/>
    </row>
    <row r="310" spans="1:14">
      <c r="A310" s="590"/>
      <c r="B310" s="591" t="s">
        <v>182</v>
      </c>
      <c r="C310" s="706" t="s">
        <v>269</v>
      </c>
      <c r="D310" s="706"/>
      <c r="E310" s="706"/>
      <c r="F310" s="593"/>
      <c r="G310" s="594"/>
      <c r="H310" s="594"/>
      <c r="I310" s="594"/>
      <c r="J310" s="595">
        <v>25.92</v>
      </c>
      <c r="K310" s="620">
        <v>0.2</v>
      </c>
      <c r="L310" s="595">
        <v>5.18</v>
      </c>
      <c r="M310" s="596">
        <v>32.61</v>
      </c>
      <c r="N310" s="598">
        <v>169</v>
      </c>
    </row>
    <row r="311" spans="1:14">
      <c r="A311" s="590"/>
      <c r="B311" s="591" t="s">
        <v>179</v>
      </c>
      <c r="C311" s="706" t="s">
        <v>170</v>
      </c>
      <c r="D311" s="706"/>
      <c r="E311" s="706"/>
      <c r="F311" s="593"/>
      <c r="G311" s="594"/>
      <c r="H311" s="594"/>
      <c r="I311" s="594"/>
      <c r="J311" s="595">
        <v>38.909999999999997</v>
      </c>
      <c r="K311" s="620">
        <v>0.2</v>
      </c>
      <c r="L311" s="595">
        <v>7.78</v>
      </c>
      <c r="M311" s="596">
        <v>12.04</v>
      </c>
      <c r="N311" s="598">
        <v>94</v>
      </c>
    </row>
    <row r="312" spans="1:14">
      <c r="A312" s="590"/>
      <c r="B312" s="591" t="s">
        <v>175</v>
      </c>
      <c r="C312" s="706" t="s">
        <v>169</v>
      </c>
      <c r="D312" s="706"/>
      <c r="E312" s="706"/>
      <c r="F312" s="593"/>
      <c r="G312" s="594"/>
      <c r="H312" s="594"/>
      <c r="I312" s="594"/>
      <c r="J312" s="595">
        <v>0.46</v>
      </c>
      <c r="K312" s="620">
        <v>0.2</v>
      </c>
      <c r="L312" s="595">
        <v>0.09</v>
      </c>
      <c r="M312" s="596">
        <v>32.61</v>
      </c>
      <c r="N312" s="598">
        <v>3</v>
      </c>
    </row>
    <row r="313" spans="1:14">
      <c r="A313" s="590"/>
      <c r="B313" s="591" t="s">
        <v>318</v>
      </c>
      <c r="C313" s="706" t="s">
        <v>303</v>
      </c>
      <c r="D313" s="706"/>
      <c r="E313" s="706"/>
      <c r="F313" s="593"/>
      <c r="G313" s="594"/>
      <c r="H313" s="594"/>
      <c r="I313" s="594"/>
      <c r="J313" s="595">
        <v>149.13</v>
      </c>
      <c r="K313" s="620">
        <v>0.2</v>
      </c>
      <c r="L313" s="595">
        <v>29.83</v>
      </c>
      <c r="M313" s="596">
        <v>6.32</v>
      </c>
      <c r="N313" s="598">
        <v>189</v>
      </c>
    </row>
    <row r="314" spans="1:14">
      <c r="A314" s="599"/>
      <c r="B314" s="591"/>
      <c r="C314" s="706" t="s">
        <v>268</v>
      </c>
      <c r="D314" s="706"/>
      <c r="E314" s="706"/>
      <c r="F314" s="593" t="s">
        <v>168</v>
      </c>
      <c r="G314" s="596">
        <v>2.89</v>
      </c>
      <c r="H314" s="620">
        <v>0.2</v>
      </c>
      <c r="I314" s="600">
        <v>0.57799999999999996</v>
      </c>
      <c r="J314" s="601"/>
      <c r="K314" s="594"/>
      <c r="L314" s="601"/>
      <c r="M314" s="594"/>
      <c r="N314" s="602"/>
    </row>
    <row r="315" spans="1:14">
      <c r="A315" s="599"/>
      <c r="B315" s="591"/>
      <c r="C315" s="706" t="s">
        <v>167</v>
      </c>
      <c r="D315" s="706"/>
      <c r="E315" s="706"/>
      <c r="F315" s="593" t="s">
        <v>168</v>
      </c>
      <c r="G315" s="596">
        <v>0.04</v>
      </c>
      <c r="H315" s="620">
        <v>0.2</v>
      </c>
      <c r="I315" s="600">
        <v>8.0000000000000002E-3</v>
      </c>
      <c r="J315" s="601"/>
      <c r="K315" s="594"/>
      <c r="L315" s="601"/>
      <c r="M315" s="594"/>
      <c r="N315" s="602"/>
    </row>
    <row r="316" spans="1:14">
      <c r="A316" s="590"/>
      <c r="B316" s="591"/>
      <c r="C316" s="708" t="s">
        <v>166</v>
      </c>
      <c r="D316" s="708"/>
      <c r="E316" s="708"/>
      <c r="F316" s="603"/>
      <c r="G316" s="604"/>
      <c r="H316" s="604"/>
      <c r="I316" s="604"/>
      <c r="J316" s="605">
        <v>213.96</v>
      </c>
      <c r="K316" s="604"/>
      <c r="L316" s="605">
        <v>42.79</v>
      </c>
      <c r="M316" s="604"/>
      <c r="N316" s="606"/>
    </row>
    <row r="317" spans="1:14">
      <c r="A317" s="599"/>
      <c r="B317" s="591"/>
      <c r="C317" s="706" t="s">
        <v>165</v>
      </c>
      <c r="D317" s="706"/>
      <c r="E317" s="706"/>
      <c r="F317" s="593"/>
      <c r="G317" s="594"/>
      <c r="H317" s="594"/>
      <c r="I317" s="594"/>
      <c r="J317" s="601"/>
      <c r="K317" s="594"/>
      <c r="L317" s="595">
        <v>5.27</v>
      </c>
      <c r="M317" s="594"/>
      <c r="N317" s="598">
        <v>172</v>
      </c>
    </row>
    <row r="318" spans="1:14" ht="45">
      <c r="A318" s="599"/>
      <c r="B318" s="591" t="s">
        <v>341</v>
      </c>
      <c r="C318" s="706" t="s">
        <v>340</v>
      </c>
      <c r="D318" s="706"/>
      <c r="E318" s="706"/>
      <c r="F318" s="593" t="s">
        <v>161</v>
      </c>
      <c r="G318" s="607">
        <v>117</v>
      </c>
      <c r="H318" s="594"/>
      <c r="I318" s="607">
        <v>117</v>
      </c>
      <c r="J318" s="601"/>
      <c r="K318" s="594"/>
      <c r="L318" s="595">
        <v>6.17</v>
      </c>
      <c r="M318" s="594"/>
      <c r="N318" s="598">
        <v>201</v>
      </c>
    </row>
    <row r="319" spans="1:14" ht="45">
      <c r="A319" s="599"/>
      <c r="B319" s="591" t="s">
        <v>339</v>
      </c>
      <c r="C319" s="706" t="s">
        <v>338</v>
      </c>
      <c r="D319" s="706"/>
      <c r="E319" s="706"/>
      <c r="F319" s="593" t="s">
        <v>161</v>
      </c>
      <c r="G319" s="607">
        <v>74</v>
      </c>
      <c r="H319" s="594"/>
      <c r="I319" s="607">
        <v>74</v>
      </c>
      <c r="J319" s="601"/>
      <c r="K319" s="594"/>
      <c r="L319" s="595">
        <v>3.9</v>
      </c>
      <c r="M319" s="594"/>
      <c r="N319" s="598">
        <v>127</v>
      </c>
    </row>
    <row r="320" spans="1:14">
      <c r="A320" s="608"/>
      <c r="B320" s="609"/>
      <c r="C320" s="707" t="s">
        <v>159</v>
      </c>
      <c r="D320" s="707"/>
      <c r="E320" s="707"/>
      <c r="F320" s="585"/>
      <c r="G320" s="586"/>
      <c r="H320" s="586"/>
      <c r="I320" s="586"/>
      <c r="J320" s="588"/>
      <c r="K320" s="586"/>
      <c r="L320" s="610">
        <v>52.86</v>
      </c>
      <c r="M320" s="604"/>
      <c r="N320" s="618">
        <v>780</v>
      </c>
    </row>
    <row r="321" spans="1:14" ht="22.5">
      <c r="A321" s="583" t="s">
        <v>648</v>
      </c>
      <c r="B321" s="584" t="s">
        <v>412</v>
      </c>
      <c r="C321" s="707" t="s">
        <v>411</v>
      </c>
      <c r="D321" s="707"/>
      <c r="E321" s="707"/>
      <c r="F321" s="585" t="s">
        <v>344</v>
      </c>
      <c r="G321" s="586"/>
      <c r="H321" s="586"/>
      <c r="I321" s="613">
        <v>5.0000000000000001E-3</v>
      </c>
      <c r="J321" s="588"/>
      <c r="K321" s="586"/>
      <c r="L321" s="588"/>
      <c r="M321" s="586"/>
      <c r="N321" s="589"/>
    </row>
    <row r="322" spans="1:14">
      <c r="A322" s="614"/>
      <c r="B322" s="592"/>
      <c r="C322" s="706" t="s">
        <v>647</v>
      </c>
      <c r="D322" s="706"/>
      <c r="E322" s="706"/>
      <c r="F322" s="706"/>
      <c r="G322" s="706"/>
      <c r="H322" s="706"/>
      <c r="I322" s="706"/>
      <c r="J322" s="706"/>
      <c r="K322" s="706"/>
      <c r="L322" s="706"/>
      <c r="M322" s="706"/>
      <c r="N322" s="709"/>
    </row>
    <row r="323" spans="1:14">
      <c r="A323" s="590"/>
      <c r="B323" s="591" t="s">
        <v>182</v>
      </c>
      <c r="C323" s="706" t="s">
        <v>269</v>
      </c>
      <c r="D323" s="706"/>
      <c r="E323" s="706"/>
      <c r="F323" s="593"/>
      <c r="G323" s="594"/>
      <c r="H323" s="594"/>
      <c r="I323" s="594"/>
      <c r="J323" s="595">
        <v>135.36000000000001</v>
      </c>
      <c r="K323" s="594"/>
      <c r="L323" s="595">
        <v>0.68</v>
      </c>
      <c r="M323" s="596">
        <v>32.61</v>
      </c>
      <c r="N323" s="598">
        <v>22</v>
      </c>
    </row>
    <row r="324" spans="1:14">
      <c r="A324" s="590"/>
      <c r="B324" s="591" t="s">
        <v>179</v>
      </c>
      <c r="C324" s="706" t="s">
        <v>170</v>
      </c>
      <c r="D324" s="706"/>
      <c r="E324" s="706"/>
      <c r="F324" s="593"/>
      <c r="G324" s="594"/>
      <c r="H324" s="594"/>
      <c r="I324" s="594"/>
      <c r="J324" s="595">
        <v>58.09</v>
      </c>
      <c r="K324" s="594"/>
      <c r="L324" s="595">
        <v>0.28999999999999998</v>
      </c>
      <c r="M324" s="596">
        <v>12.04</v>
      </c>
      <c r="N324" s="598">
        <v>3</v>
      </c>
    </row>
    <row r="325" spans="1:14">
      <c r="A325" s="590"/>
      <c r="B325" s="591" t="s">
        <v>175</v>
      </c>
      <c r="C325" s="706" t="s">
        <v>169</v>
      </c>
      <c r="D325" s="706"/>
      <c r="E325" s="706"/>
      <c r="F325" s="593"/>
      <c r="G325" s="594"/>
      <c r="H325" s="594"/>
      <c r="I325" s="594"/>
      <c r="J325" s="595">
        <v>5.0199999999999996</v>
      </c>
      <c r="K325" s="594"/>
      <c r="L325" s="595">
        <v>0.03</v>
      </c>
      <c r="M325" s="596">
        <v>32.61</v>
      </c>
      <c r="N325" s="598">
        <v>1</v>
      </c>
    </row>
    <row r="326" spans="1:14">
      <c r="A326" s="590"/>
      <c r="B326" s="591" t="s">
        <v>318</v>
      </c>
      <c r="C326" s="706" t="s">
        <v>303</v>
      </c>
      <c r="D326" s="706"/>
      <c r="E326" s="706"/>
      <c r="F326" s="593"/>
      <c r="G326" s="594"/>
      <c r="H326" s="594"/>
      <c r="I326" s="594"/>
      <c r="J326" s="595">
        <v>894.6</v>
      </c>
      <c r="K326" s="594"/>
      <c r="L326" s="595">
        <v>4.47</v>
      </c>
      <c r="M326" s="596">
        <v>6.32</v>
      </c>
      <c r="N326" s="598">
        <v>28</v>
      </c>
    </row>
    <row r="327" spans="1:14">
      <c r="A327" s="599"/>
      <c r="B327" s="591"/>
      <c r="C327" s="706" t="s">
        <v>268</v>
      </c>
      <c r="D327" s="706"/>
      <c r="E327" s="706"/>
      <c r="F327" s="593" t="s">
        <v>168</v>
      </c>
      <c r="G327" s="620">
        <v>14.4</v>
      </c>
      <c r="H327" s="594"/>
      <c r="I327" s="600">
        <v>7.1999999999999995E-2</v>
      </c>
      <c r="J327" s="601"/>
      <c r="K327" s="594"/>
      <c r="L327" s="601"/>
      <c r="M327" s="594"/>
      <c r="N327" s="602"/>
    </row>
    <row r="328" spans="1:14">
      <c r="A328" s="599"/>
      <c r="B328" s="591"/>
      <c r="C328" s="706" t="s">
        <v>167</v>
      </c>
      <c r="D328" s="706"/>
      <c r="E328" s="706"/>
      <c r="F328" s="593" t="s">
        <v>168</v>
      </c>
      <c r="G328" s="620">
        <v>0.4</v>
      </c>
      <c r="H328" s="594"/>
      <c r="I328" s="600">
        <v>2E-3</v>
      </c>
      <c r="J328" s="601"/>
      <c r="K328" s="594"/>
      <c r="L328" s="601"/>
      <c r="M328" s="594"/>
      <c r="N328" s="602"/>
    </row>
    <row r="329" spans="1:14">
      <c r="A329" s="590"/>
      <c r="B329" s="591"/>
      <c r="C329" s="708" t="s">
        <v>166</v>
      </c>
      <c r="D329" s="708"/>
      <c r="E329" s="708"/>
      <c r="F329" s="603"/>
      <c r="G329" s="604"/>
      <c r="H329" s="604"/>
      <c r="I329" s="604"/>
      <c r="J329" s="617">
        <v>1088.05</v>
      </c>
      <c r="K329" s="604"/>
      <c r="L329" s="605">
        <v>5.44</v>
      </c>
      <c r="M329" s="604"/>
      <c r="N329" s="606"/>
    </row>
    <row r="330" spans="1:14">
      <c r="A330" s="599"/>
      <c r="B330" s="591"/>
      <c r="C330" s="706" t="s">
        <v>165</v>
      </c>
      <c r="D330" s="706"/>
      <c r="E330" s="706"/>
      <c r="F330" s="593"/>
      <c r="G330" s="594"/>
      <c r="H330" s="594"/>
      <c r="I330" s="594"/>
      <c r="J330" s="601"/>
      <c r="K330" s="594"/>
      <c r="L330" s="595">
        <v>0.71</v>
      </c>
      <c r="M330" s="594"/>
      <c r="N330" s="598">
        <v>23</v>
      </c>
    </row>
    <row r="331" spans="1:14" ht="56.25">
      <c r="A331" s="599"/>
      <c r="B331" s="591" t="s">
        <v>401</v>
      </c>
      <c r="C331" s="706" t="s">
        <v>400</v>
      </c>
      <c r="D331" s="706"/>
      <c r="E331" s="706"/>
      <c r="F331" s="593" t="s">
        <v>161</v>
      </c>
      <c r="G331" s="607">
        <v>97</v>
      </c>
      <c r="H331" s="594"/>
      <c r="I331" s="607">
        <v>97</v>
      </c>
      <c r="J331" s="601"/>
      <c r="K331" s="594"/>
      <c r="L331" s="595">
        <v>0.69</v>
      </c>
      <c r="M331" s="594"/>
      <c r="N331" s="598">
        <v>22</v>
      </c>
    </row>
    <row r="332" spans="1:14" ht="56.25">
      <c r="A332" s="599"/>
      <c r="B332" s="591" t="s">
        <v>399</v>
      </c>
      <c r="C332" s="706" t="s">
        <v>398</v>
      </c>
      <c r="D332" s="706"/>
      <c r="E332" s="706"/>
      <c r="F332" s="593" t="s">
        <v>161</v>
      </c>
      <c r="G332" s="607">
        <v>51</v>
      </c>
      <c r="H332" s="594"/>
      <c r="I332" s="607">
        <v>51</v>
      </c>
      <c r="J332" s="601"/>
      <c r="K332" s="594"/>
      <c r="L332" s="595">
        <v>0.36</v>
      </c>
      <c r="M332" s="594"/>
      <c r="N332" s="598">
        <v>12</v>
      </c>
    </row>
    <row r="333" spans="1:14">
      <c r="A333" s="608"/>
      <c r="B333" s="609"/>
      <c r="C333" s="707" t="s">
        <v>159</v>
      </c>
      <c r="D333" s="707"/>
      <c r="E333" s="707"/>
      <c r="F333" s="585"/>
      <c r="G333" s="586"/>
      <c r="H333" s="586"/>
      <c r="I333" s="586"/>
      <c r="J333" s="588"/>
      <c r="K333" s="586"/>
      <c r="L333" s="610">
        <v>6.49</v>
      </c>
      <c r="M333" s="604"/>
      <c r="N333" s="618">
        <v>87</v>
      </c>
    </row>
    <row r="334" spans="1:14" ht="33.75">
      <c r="A334" s="583" t="s">
        <v>646</v>
      </c>
      <c r="B334" s="584" t="s">
        <v>645</v>
      </c>
      <c r="C334" s="707" t="s">
        <v>644</v>
      </c>
      <c r="D334" s="707"/>
      <c r="E334" s="707"/>
      <c r="F334" s="585" t="s">
        <v>395</v>
      </c>
      <c r="G334" s="586"/>
      <c r="H334" s="586"/>
      <c r="I334" s="622">
        <v>5.0000000000000001E-4</v>
      </c>
      <c r="J334" s="621">
        <v>6100</v>
      </c>
      <c r="K334" s="586"/>
      <c r="L334" s="610">
        <v>3.05</v>
      </c>
      <c r="M334" s="612">
        <v>6.32</v>
      </c>
      <c r="N334" s="618">
        <v>19</v>
      </c>
    </row>
    <row r="335" spans="1:14">
      <c r="A335" s="608"/>
      <c r="B335" s="609"/>
      <c r="C335" s="706" t="s">
        <v>947</v>
      </c>
      <c r="D335" s="706"/>
      <c r="E335" s="706"/>
      <c r="F335" s="706"/>
      <c r="G335" s="706"/>
      <c r="H335" s="706"/>
      <c r="I335" s="706"/>
      <c r="J335" s="706"/>
      <c r="K335" s="706"/>
      <c r="L335" s="706"/>
      <c r="M335" s="706"/>
      <c r="N335" s="709"/>
    </row>
    <row r="336" spans="1:14">
      <c r="A336" s="614"/>
      <c r="B336" s="592"/>
      <c r="C336" s="706" t="s">
        <v>643</v>
      </c>
      <c r="D336" s="706"/>
      <c r="E336" s="706"/>
      <c r="F336" s="706"/>
      <c r="G336" s="706"/>
      <c r="H336" s="706"/>
      <c r="I336" s="706"/>
      <c r="J336" s="706"/>
      <c r="K336" s="706"/>
      <c r="L336" s="706"/>
      <c r="M336" s="706"/>
      <c r="N336" s="709"/>
    </row>
    <row r="337" spans="1:14">
      <c r="A337" s="608"/>
      <c r="B337" s="609"/>
      <c r="C337" s="707" t="s">
        <v>159</v>
      </c>
      <c r="D337" s="707"/>
      <c r="E337" s="707"/>
      <c r="F337" s="585"/>
      <c r="G337" s="586"/>
      <c r="H337" s="586"/>
      <c r="I337" s="586"/>
      <c r="J337" s="588"/>
      <c r="K337" s="586"/>
      <c r="L337" s="610">
        <v>3.05</v>
      </c>
      <c r="M337" s="604"/>
      <c r="N337" s="618">
        <v>19</v>
      </c>
    </row>
    <row r="338" spans="1:14">
      <c r="A338" s="724" t="s">
        <v>642</v>
      </c>
      <c r="B338" s="725"/>
      <c r="C338" s="725"/>
      <c r="D338" s="725"/>
      <c r="E338" s="725"/>
      <c r="F338" s="725"/>
      <c r="G338" s="725"/>
      <c r="H338" s="725"/>
      <c r="I338" s="725"/>
      <c r="J338" s="725"/>
      <c r="K338" s="725"/>
      <c r="L338" s="725"/>
      <c r="M338" s="725"/>
      <c r="N338" s="726"/>
    </row>
    <row r="339" spans="1:14" ht="22.5">
      <c r="A339" s="583" t="s">
        <v>641</v>
      </c>
      <c r="B339" s="584" t="s">
        <v>640</v>
      </c>
      <c r="C339" s="707" t="s">
        <v>639</v>
      </c>
      <c r="D339" s="707"/>
      <c r="E339" s="707"/>
      <c r="F339" s="585" t="s">
        <v>344</v>
      </c>
      <c r="G339" s="586"/>
      <c r="H339" s="586"/>
      <c r="I339" s="613">
        <v>0.30199999999999999</v>
      </c>
      <c r="J339" s="588"/>
      <c r="K339" s="586"/>
      <c r="L339" s="588"/>
      <c r="M339" s="586"/>
      <c r="N339" s="589"/>
    </row>
    <row r="340" spans="1:14">
      <c r="A340" s="614"/>
      <c r="B340" s="592"/>
      <c r="C340" s="706" t="s">
        <v>638</v>
      </c>
      <c r="D340" s="706"/>
      <c r="E340" s="706"/>
      <c r="F340" s="706"/>
      <c r="G340" s="706"/>
      <c r="H340" s="706"/>
      <c r="I340" s="706"/>
      <c r="J340" s="706"/>
      <c r="K340" s="706"/>
      <c r="L340" s="706"/>
      <c r="M340" s="706"/>
      <c r="N340" s="709"/>
    </row>
    <row r="341" spans="1:14">
      <c r="A341" s="590"/>
      <c r="B341" s="591" t="s">
        <v>182</v>
      </c>
      <c r="C341" s="706" t="s">
        <v>269</v>
      </c>
      <c r="D341" s="706"/>
      <c r="E341" s="706"/>
      <c r="F341" s="593"/>
      <c r="G341" s="594"/>
      <c r="H341" s="594"/>
      <c r="I341" s="594"/>
      <c r="J341" s="595">
        <v>63.9</v>
      </c>
      <c r="K341" s="594"/>
      <c r="L341" s="595">
        <v>19.3</v>
      </c>
      <c r="M341" s="596">
        <v>32.61</v>
      </c>
      <c r="N341" s="598">
        <v>629</v>
      </c>
    </row>
    <row r="342" spans="1:14">
      <c r="A342" s="590"/>
      <c r="B342" s="591" t="s">
        <v>179</v>
      </c>
      <c r="C342" s="706" t="s">
        <v>170</v>
      </c>
      <c r="D342" s="706"/>
      <c r="E342" s="706"/>
      <c r="F342" s="593"/>
      <c r="G342" s="594"/>
      <c r="H342" s="594"/>
      <c r="I342" s="594"/>
      <c r="J342" s="595">
        <v>59.41</v>
      </c>
      <c r="K342" s="594"/>
      <c r="L342" s="595">
        <v>17.940000000000001</v>
      </c>
      <c r="M342" s="596">
        <v>12.04</v>
      </c>
      <c r="N342" s="598">
        <v>216</v>
      </c>
    </row>
    <row r="343" spans="1:14">
      <c r="A343" s="590"/>
      <c r="B343" s="591" t="s">
        <v>318</v>
      </c>
      <c r="C343" s="706" t="s">
        <v>303</v>
      </c>
      <c r="D343" s="706"/>
      <c r="E343" s="706"/>
      <c r="F343" s="593"/>
      <c r="G343" s="594"/>
      <c r="H343" s="594"/>
      <c r="I343" s="594"/>
      <c r="J343" s="595">
        <v>0.77</v>
      </c>
      <c r="K343" s="594"/>
      <c r="L343" s="595">
        <v>0.23</v>
      </c>
      <c r="M343" s="596">
        <v>6.32</v>
      </c>
      <c r="N343" s="598">
        <v>1</v>
      </c>
    </row>
    <row r="344" spans="1:14">
      <c r="A344" s="599"/>
      <c r="B344" s="591"/>
      <c r="C344" s="706" t="s">
        <v>268</v>
      </c>
      <c r="D344" s="706"/>
      <c r="E344" s="706"/>
      <c r="F344" s="593" t="s">
        <v>168</v>
      </c>
      <c r="G344" s="607">
        <v>6</v>
      </c>
      <c r="H344" s="594"/>
      <c r="I344" s="600">
        <v>1.8120000000000001</v>
      </c>
      <c r="J344" s="601"/>
      <c r="K344" s="594"/>
      <c r="L344" s="601"/>
      <c r="M344" s="594"/>
      <c r="N344" s="602"/>
    </row>
    <row r="345" spans="1:14">
      <c r="A345" s="590"/>
      <c r="B345" s="591"/>
      <c r="C345" s="708" t="s">
        <v>166</v>
      </c>
      <c r="D345" s="708"/>
      <c r="E345" s="708"/>
      <c r="F345" s="603"/>
      <c r="G345" s="604"/>
      <c r="H345" s="604"/>
      <c r="I345" s="604"/>
      <c r="J345" s="605">
        <v>124.08</v>
      </c>
      <c r="K345" s="604"/>
      <c r="L345" s="605">
        <v>37.47</v>
      </c>
      <c r="M345" s="604"/>
      <c r="N345" s="606"/>
    </row>
    <row r="346" spans="1:14">
      <c r="A346" s="599"/>
      <c r="B346" s="591"/>
      <c r="C346" s="706" t="s">
        <v>165</v>
      </c>
      <c r="D346" s="706"/>
      <c r="E346" s="706"/>
      <c r="F346" s="593"/>
      <c r="G346" s="594"/>
      <c r="H346" s="594"/>
      <c r="I346" s="594"/>
      <c r="J346" s="601"/>
      <c r="K346" s="594"/>
      <c r="L346" s="595">
        <v>19.3</v>
      </c>
      <c r="M346" s="594"/>
      <c r="N346" s="598">
        <v>629</v>
      </c>
    </row>
    <row r="347" spans="1:14" ht="45">
      <c r="A347" s="599"/>
      <c r="B347" s="591" t="s">
        <v>341</v>
      </c>
      <c r="C347" s="706" t="s">
        <v>340</v>
      </c>
      <c r="D347" s="706"/>
      <c r="E347" s="706"/>
      <c r="F347" s="593" t="s">
        <v>161</v>
      </c>
      <c r="G347" s="607">
        <v>117</v>
      </c>
      <c r="H347" s="594"/>
      <c r="I347" s="607">
        <v>117</v>
      </c>
      <c r="J347" s="601"/>
      <c r="K347" s="594"/>
      <c r="L347" s="595">
        <v>22.58</v>
      </c>
      <c r="M347" s="594"/>
      <c r="N347" s="598">
        <v>736</v>
      </c>
    </row>
    <row r="348" spans="1:14" ht="45">
      <c r="A348" s="599"/>
      <c r="B348" s="591" t="s">
        <v>339</v>
      </c>
      <c r="C348" s="706" t="s">
        <v>338</v>
      </c>
      <c r="D348" s="706"/>
      <c r="E348" s="706"/>
      <c r="F348" s="593" t="s">
        <v>161</v>
      </c>
      <c r="G348" s="607">
        <v>74</v>
      </c>
      <c r="H348" s="594"/>
      <c r="I348" s="607">
        <v>74</v>
      </c>
      <c r="J348" s="601"/>
      <c r="K348" s="594"/>
      <c r="L348" s="595">
        <v>14.28</v>
      </c>
      <c r="M348" s="594"/>
      <c r="N348" s="598">
        <v>465</v>
      </c>
    </row>
    <row r="349" spans="1:14">
      <c r="A349" s="608"/>
      <c r="B349" s="609"/>
      <c r="C349" s="707" t="s">
        <v>159</v>
      </c>
      <c r="D349" s="707"/>
      <c r="E349" s="707"/>
      <c r="F349" s="585"/>
      <c r="G349" s="586"/>
      <c r="H349" s="586"/>
      <c r="I349" s="586"/>
      <c r="J349" s="588"/>
      <c r="K349" s="586"/>
      <c r="L349" s="610">
        <v>74.33</v>
      </c>
      <c r="M349" s="604"/>
      <c r="N349" s="611">
        <v>2047</v>
      </c>
    </row>
    <row r="350" spans="1:14" ht="33.75">
      <c r="A350" s="583" t="s">
        <v>637</v>
      </c>
      <c r="B350" s="584" t="s">
        <v>636</v>
      </c>
      <c r="C350" s="707" t="s">
        <v>635</v>
      </c>
      <c r="D350" s="707"/>
      <c r="E350" s="707"/>
      <c r="F350" s="585" t="s">
        <v>550</v>
      </c>
      <c r="G350" s="586"/>
      <c r="H350" s="586"/>
      <c r="I350" s="587">
        <v>68.8</v>
      </c>
      <c r="J350" s="610">
        <v>190.37</v>
      </c>
      <c r="K350" s="586"/>
      <c r="L350" s="621">
        <v>13097.46</v>
      </c>
      <c r="M350" s="612">
        <v>6.32</v>
      </c>
      <c r="N350" s="611">
        <v>82776</v>
      </c>
    </row>
    <row r="351" spans="1:14">
      <c r="A351" s="608"/>
      <c r="B351" s="609"/>
      <c r="C351" s="706" t="s">
        <v>936</v>
      </c>
      <c r="D351" s="706"/>
      <c r="E351" s="706"/>
      <c r="F351" s="706"/>
      <c r="G351" s="706"/>
      <c r="H351" s="706"/>
      <c r="I351" s="706"/>
      <c r="J351" s="706"/>
      <c r="K351" s="706"/>
      <c r="L351" s="706"/>
      <c r="M351" s="706"/>
      <c r="N351" s="709"/>
    </row>
    <row r="352" spans="1:14">
      <c r="A352" s="608"/>
      <c r="B352" s="609"/>
      <c r="C352" s="707" t="s">
        <v>159</v>
      </c>
      <c r="D352" s="707"/>
      <c r="E352" s="707"/>
      <c r="F352" s="585"/>
      <c r="G352" s="586"/>
      <c r="H352" s="586"/>
      <c r="I352" s="586"/>
      <c r="J352" s="588"/>
      <c r="K352" s="586"/>
      <c r="L352" s="621">
        <v>13097.46</v>
      </c>
      <c r="M352" s="604"/>
      <c r="N352" s="611">
        <v>82776</v>
      </c>
    </row>
    <row r="353" spans="1:14" ht="22.5">
      <c r="A353" s="583" t="s">
        <v>634</v>
      </c>
      <c r="B353" s="584" t="s">
        <v>609</v>
      </c>
      <c r="C353" s="707" t="s">
        <v>608</v>
      </c>
      <c r="D353" s="707"/>
      <c r="E353" s="707"/>
      <c r="F353" s="585" t="s">
        <v>596</v>
      </c>
      <c r="G353" s="586"/>
      <c r="H353" s="586"/>
      <c r="I353" s="619">
        <v>525</v>
      </c>
      <c r="J353" s="588"/>
      <c r="K353" s="586"/>
      <c r="L353" s="588"/>
      <c r="M353" s="586"/>
      <c r="N353" s="589"/>
    </row>
    <row r="354" spans="1:14">
      <c r="A354" s="590"/>
      <c r="B354" s="591" t="s">
        <v>182</v>
      </c>
      <c r="C354" s="706" t="s">
        <v>269</v>
      </c>
      <c r="D354" s="706"/>
      <c r="E354" s="706"/>
      <c r="F354" s="593"/>
      <c r="G354" s="594"/>
      <c r="H354" s="594"/>
      <c r="I354" s="594"/>
      <c r="J354" s="595">
        <v>8.26</v>
      </c>
      <c r="K354" s="594"/>
      <c r="L354" s="615">
        <v>4336.5</v>
      </c>
      <c r="M354" s="596">
        <v>32.61</v>
      </c>
      <c r="N354" s="597">
        <v>141413</v>
      </c>
    </row>
    <row r="355" spans="1:14">
      <c r="A355" s="590"/>
      <c r="B355" s="591" t="s">
        <v>179</v>
      </c>
      <c r="C355" s="706" t="s">
        <v>170</v>
      </c>
      <c r="D355" s="706"/>
      <c r="E355" s="706"/>
      <c r="F355" s="593"/>
      <c r="G355" s="594"/>
      <c r="H355" s="594"/>
      <c r="I355" s="594"/>
      <c r="J355" s="595">
        <v>9.92</v>
      </c>
      <c r="K355" s="594"/>
      <c r="L355" s="615">
        <v>5208</v>
      </c>
      <c r="M355" s="596">
        <v>12.04</v>
      </c>
      <c r="N355" s="597">
        <v>62704</v>
      </c>
    </row>
    <row r="356" spans="1:14">
      <c r="A356" s="590"/>
      <c r="B356" s="591" t="s">
        <v>318</v>
      </c>
      <c r="C356" s="706" t="s">
        <v>303</v>
      </c>
      <c r="D356" s="706"/>
      <c r="E356" s="706"/>
      <c r="F356" s="593"/>
      <c r="G356" s="594"/>
      <c r="H356" s="594"/>
      <c r="I356" s="594"/>
      <c r="J356" s="595">
        <v>0.12</v>
      </c>
      <c r="K356" s="594"/>
      <c r="L356" s="595">
        <v>63</v>
      </c>
      <c r="M356" s="596">
        <v>6.32</v>
      </c>
      <c r="N356" s="598">
        <v>398</v>
      </c>
    </row>
    <row r="357" spans="1:14">
      <c r="A357" s="599"/>
      <c r="B357" s="591"/>
      <c r="C357" s="706" t="s">
        <v>268</v>
      </c>
      <c r="D357" s="706"/>
      <c r="E357" s="706"/>
      <c r="F357" s="593" t="s">
        <v>168</v>
      </c>
      <c r="G357" s="620">
        <v>0.9</v>
      </c>
      <c r="H357" s="594"/>
      <c r="I357" s="620">
        <v>472.5</v>
      </c>
      <c r="J357" s="601"/>
      <c r="K357" s="594"/>
      <c r="L357" s="601"/>
      <c r="M357" s="594"/>
      <c r="N357" s="602"/>
    </row>
    <row r="358" spans="1:14">
      <c r="A358" s="590"/>
      <c r="B358" s="591"/>
      <c r="C358" s="708" t="s">
        <v>166</v>
      </c>
      <c r="D358" s="708"/>
      <c r="E358" s="708"/>
      <c r="F358" s="603"/>
      <c r="G358" s="604"/>
      <c r="H358" s="604"/>
      <c r="I358" s="604"/>
      <c r="J358" s="605">
        <v>18.3</v>
      </c>
      <c r="K358" s="604"/>
      <c r="L358" s="617">
        <v>9607.5</v>
      </c>
      <c r="M358" s="604"/>
      <c r="N358" s="606"/>
    </row>
    <row r="359" spans="1:14">
      <c r="A359" s="599"/>
      <c r="B359" s="591"/>
      <c r="C359" s="706" t="s">
        <v>165</v>
      </c>
      <c r="D359" s="706"/>
      <c r="E359" s="706"/>
      <c r="F359" s="593"/>
      <c r="G359" s="594"/>
      <c r="H359" s="594"/>
      <c r="I359" s="594"/>
      <c r="J359" s="601"/>
      <c r="K359" s="594"/>
      <c r="L359" s="615">
        <v>4336.5</v>
      </c>
      <c r="M359" s="594"/>
      <c r="N359" s="597">
        <v>141413</v>
      </c>
    </row>
    <row r="360" spans="1:14" ht="45">
      <c r="A360" s="599"/>
      <c r="B360" s="591" t="s">
        <v>341</v>
      </c>
      <c r="C360" s="706" t="s">
        <v>340</v>
      </c>
      <c r="D360" s="706"/>
      <c r="E360" s="706"/>
      <c r="F360" s="593" t="s">
        <v>161</v>
      </c>
      <c r="G360" s="607">
        <v>117</v>
      </c>
      <c r="H360" s="594"/>
      <c r="I360" s="607">
        <v>117</v>
      </c>
      <c r="J360" s="601"/>
      <c r="K360" s="594"/>
      <c r="L360" s="615">
        <v>5073.71</v>
      </c>
      <c r="M360" s="594"/>
      <c r="N360" s="597">
        <v>165453</v>
      </c>
    </row>
    <row r="361" spans="1:14" ht="45">
      <c r="A361" s="599"/>
      <c r="B361" s="591" t="s">
        <v>339</v>
      </c>
      <c r="C361" s="706" t="s">
        <v>338</v>
      </c>
      <c r="D361" s="706"/>
      <c r="E361" s="706"/>
      <c r="F361" s="593" t="s">
        <v>161</v>
      </c>
      <c r="G361" s="607">
        <v>74</v>
      </c>
      <c r="H361" s="594"/>
      <c r="I361" s="607">
        <v>74</v>
      </c>
      <c r="J361" s="601"/>
      <c r="K361" s="594"/>
      <c r="L361" s="615">
        <v>3209.01</v>
      </c>
      <c r="M361" s="594"/>
      <c r="N361" s="597">
        <v>104646</v>
      </c>
    </row>
    <row r="362" spans="1:14">
      <c r="A362" s="608"/>
      <c r="B362" s="609"/>
      <c r="C362" s="707" t="s">
        <v>159</v>
      </c>
      <c r="D362" s="707"/>
      <c r="E362" s="707"/>
      <c r="F362" s="585"/>
      <c r="G362" s="586"/>
      <c r="H362" s="586"/>
      <c r="I362" s="586"/>
      <c r="J362" s="588"/>
      <c r="K362" s="586"/>
      <c r="L362" s="621">
        <v>17890.22</v>
      </c>
      <c r="M362" s="604"/>
      <c r="N362" s="611">
        <v>474614</v>
      </c>
    </row>
    <row r="363" spans="1:14" ht="22.5">
      <c r="A363" s="583" t="s">
        <v>633</v>
      </c>
      <c r="B363" s="584" t="s">
        <v>632</v>
      </c>
      <c r="C363" s="707" t="s">
        <v>631</v>
      </c>
      <c r="D363" s="707"/>
      <c r="E363" s="707"/>
      <c r="F363" s="585" t="s">
        <v>344</v>
      </c>
      <c r="G363" s="586"/>
      <c r="H363" s="586"/>
      <c r="I363" s="612">
        <v>66.569999999999993</v>
      </c>
      <c r="J363" s="588"/>
      <c r="K363" s="586"/>
      <c r="L363" s="588"/>
      <c r="M363" s="586"/>
      <c r="N363" s="589"/>
    </row>
    <row r="364" spans="1:14">
      <c r="A364" s="614"/>
      <c r="B364" s="592"/>
      <c r="C364" s="706" t="s">
        <v>630</v>
      </c>
      <c r="D364" s="706"/>
      <c r="E364" s="706"/>
      <c r="F364" s="706"/>
      <c r="G364" s="706"/>
      <c r="H364" s="706"/>
      <c r="I364" s="706"/>
      <c r="J364" s="706"/>
      <c r="K364" s="706"/>
      <c r="L364" s="706"/>
      <c r="M364" s="706"/>
      <c r="N364" s="709"/>
    </row>
    <row r="365" spans="1:14">
      <c r="A365" s="590"/>
      <c r="B365" s="591" t="s">
        <v>182</v>
      </c>
      <c r="C365" s="706" t="s">
        <v>269</v>
      </c>
      <c r="D365" s="706"/>
      <c r="E365" s="706"/>
      <c r="F365" s="593"/>
      <c r="G365" s="594"/>
      <c r="H365" s="594"/>
      <c r="I365" s="594"/>
      <c r="J365" s="595">
        <v>20.2</v>
      </c>
      <c r="K365" s="594"/>
      <c r="L365" s="615">
        <v>1344.71</v>
      </c>
      <c r="M365" s="596">
        <v>32.61</v>
      </c>
      <c r="N365" s="597">
        <v>43851</v>
      </c>
    </row>
    <row r="366" spans="1:14">
      <c r="A366" s="590"/>
      <c r="B366" s="591" t="s">
        <v>179</v>
      </c>
      <c r="C366" s="706" t="s">
        <v>170</v>
      </c>
      <c r="D366" s="706"/>
      <c r="E366" s="706"/>
      <c r="F366" s="593"/>
      <c r="G366" s="594"/>
      <c r="H366" s="594"/>
      <c r="I366" s="594"/>
      <c r="J366" s="595">
        <v>118.42</v>
      </c>
      <c r="K366" s="594"/>
      <c r="L366" s="615">
        <v>7883.22</v>
      </c>
      <c r="M366" s="596">
        <v>12.04</v>
      </c>
      <c r="N366" s="597">
        <v>94914</v>
      </c>
    </row>
    <row r="367" spans="1:14">
      <c r="A367" s="590"/>
      <c r="B367" s="591" t="s">
        <v>175</v>
      </c>
      <c r="C367" s="706" t="s">
        <v>169</v>
      </c>
      <c r="D367" s="706"/>
      <c r="E367" s="706"/>
      <c r="F367" s="593"/>
      <c r="G367" s="594"/>
      <c r="H367" s="594"/>
      <c r="I367" s="594"/>
      <c r="J367" s="595">
        <v>10.66</v>
      </c>
      <c r="K367" s="594"/>
      <c r="L367" s="595">
        <v>709.64</v>
      </c>
      <c r="M367" s="596">
        <v>32.61</v>
      </c>
      <c r="N367" s="597">
        <v>23141</v>
      </c>
    </row>
    <row r="368" spans="1:14">
      <c r="A368" s="599"/>
      <c r="B368" s="591"/>
      <c r="C368" s="706" t="s">
        <v>268</v>
      </c>
      <c r="D368" s="706"/>
      <c r="E368" s="706"/>
      <c r="F368" s="593" t="s">
        <v>168</v>
      </c>
      <c r="G368" s="596">
        <v>2.2799999999999998</v>
      </c>
      <c r="H368" s="594"/>
      <c r="I368" s="625">
        <v>151.77959999999999</v>
      </c>
      <c r="J368" s="601"/>
      <c r="K368" s="594"/>
      <c r="L368" s="601"/>
      <c r="M368" s="594"/>
      <c r="N368" s="602"/>
    </row>
    <row r="369" spans="1:14">
      <c r="A369" s="599"/>
      <c r="B369" s="591"/>
      <c r="C369" s="706" t="s">
        <v>167</v>
      </c>
      <c r="D369" s="706"/>
      <c r="E369" s="706"/>
      <c r="F369" s="593" t="s">
        <v>168</v>
      </c>
      <c r="G369" s="596">
        <v>0.74</v>
      </c>
      <c r="H369" s="594"/>
      <c r="I369" s="625">
        <v>49.261800000000001</v>
      </c>
      <c r="J369" s="601"/>
      <c r="K369" s="594"/>
      <c r="L369" s="601"/>
      <c r="M369" s="594"/>
      <c r="N369" s="602"/>
    </row>
    <row r="370" spans="1:14">
      <c r="A370" s="590"/>
      <c r="B370" s="591"/>
      <c r="C370" s="708" t="s">
        <v>166</v>
      </c>
      <c r="D370" s="708"/>
      <c r="E370" s="708"/>
      <c r="F370" s="603"/>
      <c r="G370" s="604"/>
      <c r="H370" s="604"/>
      <c r="I370" s="604"/>
      <c r="J370" s="605">
        <v>138.62</v>
      </c>
      <c r="K370" s="604"/>
      <c r="L370" s="617">
        <v>9227.93</v>
      </c>
      <c r="M370" s="604"/>
      <c r="N370" s="606"/>
    </row>
    <row r="371" spans="1:14">
      <c r="A371" s="599"/>
      <c r="B371" s="591"/>
      <c r="C371" s="706" t="s">
        <v>165</v>
      </c>
      <c r="D371" s="706"/>
      <c r="E371" s="706"/>
      <c r="F371" s="593"/>
      <c r="G371" s="594"/>
      <c r="H371" s="594"/>
      <c r="I371" s="594"/>
      <c r="J371" s="601"/>
      <c r="K371" s="594"/>
      <c r="L371" s="615">
        <v>2054.35</v>
      </c>
      <c r="M371" s="594"/>
      <c r="N371" s="597">
        <v>66992</v>
      </c>
    </row>
    <row r="372" spans="1:14" ht="45">
      <c r="A372" s="599"/>
      <c r="B372" s="591" t="s">
        <v>341</v>
      </c>
      <c r="C372" s="706" t="s">
        <v>340</v>
      </c>
      <c r="D372" s="706"/>
      <c r="E372" s="706"/>
      <c r="F372" s="593" t="s">
        <v>161</v>
      </c>
      <c r="G372" s="607">
        <v>117</v>
      </c>
      <c r="H372" s="594"/>
      <c r="I372" s="607">
        <v>117</v>
      </c>
      <c r="J372" s="601"/>
      <c r="K372" s="594"/>
      <c r="L372" s="615">
        <v>2403.59</v>
      </c>
      <c r="M372" s="594"/>
      <c r="N372" s="597">
        <v>78381</v>
      </c>
    </row>
    <row r="373" spans="1:14" ht="45">
      <c r="A373" s="599"/>
      <c r="B373" s="591" t="s">
        <v>339</v>
      </c>
      <c r="C373" s="706" t="s">
        <v>338</v>
      </c>
      <c r="D373" s="706"/>
      <c r="E373" s="706"/>
      <c r="F373" s="593" t="s">
        <v>161</v>
      </c>
      <c r="G373" s="607">
        <v>74</v>
      </c>
      <c r="H373" s="594"/>
      <c r="I373" s="607">
        <v>74</v>
      </c>
      <c r="J373" s="601"/>
      <c r="K373" s="594"/>
      <c r="L373" s="615">
        <v>1520.22</v>
      </c>
      <c r="M373" s="594"/>
      <c r="N373" s="597">
        <v>49574</v>
      </c>
    </row>
    <row r="374" spans="1:14">
      <c r="A374" s="608"/>
      <c r="B374" s="609"/>
      <c r="C374" s="707" t="s">
        <v>159</v>
      </c>
      <c r="D374" s="707"/>
      <c r="E374" s="707"/>
      <c r="F374" s="585"/>
      <c r="G374" s="586"/>
      <c r="H374" s="586"/>
      <c r="I374" s="586"/>
      <c r="J374" s="588"/>
      <c r="K374" s="586"/>
      <c r="L374" s="621">
        <v>13151.74</v>
      </c>
      <c r="M374" s="604"/>
      <c r="N374" s="611">
        <v>266720</v>
      </c>
    </row>
    <row r="375" spans="1:14" ht="33.75">
      <c r="A375" s="583" t="s">
        <v>629</v>
      </c>
      <c r="B375" s="584" t="s">
        <v>606</v>
      </c>
      <c r="C375" s="707" t="s">
        <v>605</v>
      </c>
      <c r="D375" s="707"/>
      <c r="E375" s="707"/>
      <c r="F375" s="585" t="s">
        <v>550</v>
      </c>
      <c r="G375" s="586"/>
      <c r="H375" s="586"/>
      <c r="I375" s="619">
        <v>6936</v>
      </c>
      <c r="J375" s="588"/>
      <c r="K375" s="586"/>
      <c r="L375" s="588"/>
      <c r="M375" s="612">
        <v>6.32</v>
      </c>
      <c r="N375" s="589"/>
    </row>
    <row r="376" spans="1:14">
      <c r="A376" s="608"/>
      <c r="B376" s="609"/>
      <c r="C376" s="706" t="s">
        <v>936</v>
      </c>
      <c r="D376" s="706"/>
      <c r="E376" s="706"/>
      <c r="F376" s="706"/>
      <c r="G376" s="706"/>
      <c r="H376" s="706"/>
      <c r="I376" s="706"/>
      <c r="J376" s="706"/>
      <c r="K376" s="706"/>
      <c r="L376" s="706"/>
      <c r="M376" s="706"/>
      <c r="N376" s="709"/>
    </row>
    <row r="377" spans="1:14">
      <c r="A377" s="614"/>
      <c r="B377" s="592"/>
      <c r="C377" s="706" t="s">
        <v>628</v>
      </c>
      <c r="D377" s="706"/>
      <c r="E377" s="706"/>
      <c r="F377" s="706"/>
      <c r="G377" s="706"/>
      <c r="H377" s="706"/>
      <c r="I377" s="706"/>
      <c r="J377" s="706"/>
      <c r="K377" s="706"/>
      <c r="L377" s="706"/>
      <c r="M377" s="706"/>
      <c r="N377" s="709"/>
    </row>
    <row r="378" spans="1:14">
      <c r="A378" s="608"/>
      <c r="B378" s="609"/>
      <c r="C378" s="707" t="s">
        <v>159</v>
      </c>
      <c r="D378" s="707"/>
      <c r="E378" s="707"/>
      <c r="F378" s="585"/>
      <c r="G378" s="586"/>
      <c r="H378" s="586"/>
      <c r="I378" s="586"/>
      <c r="J378" s="588"/>
      <c r="K378" s="586"/>
      <c r="L378" s="610">
        <v>0</v>
      </c>
      <c r="M378" s="604"/>
      <c r="N378" s="618">
        <v>0</v>
      </c>
    </row>
    <row r="379" spans="1:14">
      <c r="A379" s="724" t="s">
        <v>627</v>
      </c>
      <c r="B379" s="725"/>
      <c r="C379" s="725"/>
      <c r="D379" s="725"/>
      <c r="E379" s="725"/>
      <c r="F379" s="725"/>
      <c r="G379" s="725"/>
      <c r="H379" s="725"/>
      <c r="I379" s="725"/>
      <c r="J379" s="725"/>
      <c r="K379" s="725"/>
      <c r="L379" s="725"/>
      <c r="M379" s="725"/>
      <c r="N379" s="726"/>
    </row>
    <row r="380" spans="1:14" ht="22.5">
      <c r="A380" s="583" t="s">
        <v>626</v>
      </c>
      <c r="B380" s="584" t="s">
        <v>625</v>
      </c>
      <c r="C380" s="707" t="s">
        <v>624</v>
      </c>
      <c r="D380" s="707"/>
      <c r="E380" s="707"/>
      <c r="F380" s="585" t="s">
        <v>468</v>
      </c>
      <c r="G380" s="586"/>
      <c r="H380" s="586"/>
      <c r="I380" s="619">
        <v>3</v>
      </c>
      <c r="J380" s="588"/>
      <c r="K380" s="586"/>
      <c r="L380" s="588"/>
      <c r="M380" s="586"/>
      <c r="N380" s="589"/>
    </row>
    <row r="381" spans="1:14">
      <c r="A381" s="590"/>
      <c r="B381" s="591" t="s">
        <v>182</v>
      </c>
      <c r="C381" s="706" t="s">
        <v>269</v>
      </c>
      <c r="D381" s="706"/>
      <c r="E381" s="706"/>
      <c r="F381" s="593"/>
      <c r="G381" s="594"/>
      <c r="H381" s="594"/>
      <c r="I381" s="594"/>
      <c r="J381" s="595">
        <v>9.3800000000000008</v>
      </c>
      <c r="K381" s="594"/>
      <c r="L381" s="595">
        <v>28.14</v>
      </c>
      <c r="M381" s="596">
        <v>32.61</v>
      </c>
      <c r="N381" s="598">
        <v>918</v>
      </c>
    </row>
    <row r="382" spans="1:14">
      <c r="A382" s="590"/>
      <c r="B382" s="591" t="s">
        <v>179</v>
      </c>
      <c r="C382" s="706" t="s">
        <v>170</v>
      </c>
      <c r="D382" s="706"/>
      <c r="E382" s="706"/>
      <c r="F382" s="593"/>
      <c r="G382" s="594"/>
      <c r="H382" s="594"/>
      <c r="I382" s="594"/>
      <c r="J382" s="595">
        <v>2.56</v>
      </c>
      <c r="K382" s="594"/>
      <c r="L382" s="595">
        <v>7.68</v>
      </c>
      <c r="M382" s="596">
        <v>12.04</v>
      </c>
      <c r="N382" s="598">
        <v>92</v>
      </c>
    </row>
    <row r="383" spans="1:14">
      <c r="A383" s="590"/>
      <c r="B383" s="591" t="s">
        <v>318</v>
      </c>
      <c r="C383" s="706" t="s">
        <v>303</v>
      </c>
      <c r="D383" s="706"/>
      <c r="E383" s="706"/>
      <c r="F383" s="593"/>
      <c r="G383" s="594"/>
      <c r="H383" s="594"/>
      <c r="I383" s="594"/>
      <c r="J383" s="595">
        <v>2.35</v>
      </c>
      <c r="K383" s="594"/>
      <c r="L383" s="595">
        <v>7.05</v>
      </c>
      <c r="M383" s="596">
        <v>6.32</v>
      </c>
      <c r="N383" s="598">
        <v>45</v>
      </c>
    </row>
    <row r="384" spans="1:14">
      <c r="A384" s="599"/>
      <c r="B384" s="591"/>
      <c r="C384" s="706" t="s">
        <v>268</v>
      </c>
      <c r="D384" s="706"/>
      <c r="E384" s="706"/>
      <c r="F384" s="593" t="s">
        <v>168</v>
      </c>
      <c r="G384" s="596">
        <v>1.01</v>
      </c>
      <c r="H384" s="594"/>
      <c r="I384" s="596">
        <v>3.03</v>
      </c>
      <c r="J384" s="601"/>
      <c r="K384" s="594"/>
      <c r="L384" s="601"/>
      <c r="M384" s="594"/>
      <c r="N384" s="602"/>
    </row>
    <row r="385" spans="1:14">
      <c r="A385" s="590"/>
      <c r="B385" s="591"/>
      <c r="C385" s="708" t="s">
        <v>166</v>
      </c>
      <c r="D385" s="708"/>
      <c r="E385" s="708"/>
      <c r="F385" s="603"/>
      <c r="G385" s="604"/>
      <c r="H385" s="604"/>
      <c r="I385" s="604"/>
      <c r="J385" s="605">
        <v>14.29</v>
      </c>
      <c r="K385" s="604"/>
      <c r="L385" s="605">
        <v>42.87</v>
      </c>
      <c r="M385" s="604"/>
      <c r="N385" s="606"/>
    </row>
    <row r="386" spans="1:14">
      <c r="A386" s="599"/>
      <c r="B386" s="591"/>
      <c r="C386" s="706" t="s">
        <v>165</v>
      </c>
      <c r="D386" s="706"/>
      <c r="E386" s="706"/>
      <c r="F386" s="593"/>
      <c r="G386" s="594"/>
      <c r="H386" s="594"/>
      <c r="I386" s="594"/>
      <c r="J386" s="601"/>
      <c r="K386" s="594"/>
      <c r="L386" s="595">
        <v>28.14</v>
      </c>
      <c r="M386" s="594"/>
      <c r="N386" s="598">
        <v>918</v>
      </c>
    </row>
    <row r="387" spans="1:14" ht="45">
      <c r="A387" s="599"/>
      <c r="B387" s="591" t="s">
        <v>341</v>
      </c>
      <c r="C387" s="706" t="s">
        <v>340</v>
      </c>
      <c r="D387" s="706"/>
      <c r="E387" s="706"/>
      <c r="F387" s="593" t="s">
        <v>161</v>
      </c>
      <c r="G387" s="607">
        <v>117</v>
      </c>
      <c r="H387" s="594"/>
      <c r="I387" s="607">
        <v>117</v>
      </c>
      <c r="J387" s="601"/>
      <c r="K387" s="594"/>
      <c r="L387" s="595">
        <v>32.92</v>
      </c>
      <c r="M387" s="594"/>
      <c r="N387" s="597">
        <v>1074</v>
      </c>
    </row>
    <row r="388" spans="1:14" ht="45">
      <c r="A388" s="599"/>
      <c r="B388" s="591" t="s">
        <v>339</v>
      </c>
      <c r="C388" s="706" t="s">
        <v>338</v>
      </c>
      <c r="D388" s="706"/>
      <c r="E388" s="706"/>
      <c r="F388" s="593" t="s">
        <v>161</v>
      </c>
      <c r="G388" s="607">
        <v>74</v>
      </c>
      <c r="H388" s="594"/>
      <c r="I388" s="607">
        <v>74</v>
      </c>
      <c r="J388" s="601"/>
      <c r="K388" s="594"/>
      <c r="L388" s="595">
        <v>20.82</v>
      </c>
      <c r="M388" s="594"/>
      <c r="N388" s="598">
        <v>679</v>
      </c>
    </row>
    <row r="389" spans="1:14">
      <c r="A389" s="608"/>
      <c r="B389" s="609"/>
      <c r="C389" s="707" t="s">
        <v>159</v>
      </c>
      <c r="D389" s="707"/>
      <c r="E389" s="707"/>
      <c r="F389" s="585"/>
      <c r="G389" s="586"/>
      <c r="H389" s="586"/>
      <c r="I389" s="586"/>
      <c r="J389" s="588"/>
      <c r="K389" s="586"/>
      <c r="L389" s="610">
        <v>96.61</v>
      </c>
      <c r="M389" s="604"/>
      <c r="N389" s="611">
        <v>2808</v>
      </c>
    </row>
    <row r="390" spans="1:14" ht="33.75">
      <c r="A390" s="583" t="s">
        <v>623</v>
      </c>
      <c r="B390" s="584" t="s">
        <v>622</v>
      </c>
      <c r="C390" s="707" t="s">
        <v>621</v>
      </c>
      <c r="D390" s="707"/>
      <c r="E390" s="707"/>
      <c r="F390" s="585" t="s">
        <v>468</v>
      </c>
      <c r="G390" s="586"/>
      <c r="H390" s="586"/>
      <c r="I390" s="619">
        <v>3</v>
      </c>
      <c r="J390" s="610">
        <v>761.1</v>
      </c>
      <c r="K390" s="586"/>
      <c r="L390" s="621">
        <v>2283.3000000000002</v>
      </c>
      <c r="M390" s="612">
        <v>6.32</v>
      </c>
      <c r="N390" s="611">
        <v>14430</v>
      </c>
    </row>
    <row r="391" spans="1:14">
      <c r="A391" s="608"/>
      <c r="B391" s="609"/>
      <c r="C391" s="706" t="s">
        <v>936</v>
      </c>
      <c r="D391" s="706"/>
      <c r="E391" s="706"/>
      <c r="F391" s="706"/>
      <c r="G391" s="706"/>
      <c r="H391" s="706"/>
      <c r="I391" s="706"/>
      <c r="J391" s="706"/>
      <c r="K391" s="706"/>
      <c r="L391" s="706"/>
      <c r="M391" s="706"/>
      <c r="N391" s="709"/>
    </row>
    <row r="392" spans="1:14">
      <c r="A392" s="608"/>
      <c r="B392" s="609"/>
      <c r="C392" s="707" t="s">
        <v>159</v>
      </c>
      <c r="D392" s="707"/>
      <c r="E392" s="707"/>
      <c r="F392" s="585"/>
      <c r="G392" s="586"/>
      <c r="H392" s="586"/>
      <c r="I392" s="586"/>
      <c r="J392" s="588"/>
      <c r="K392" s="586"/>
      <c r="L392" s="621">
        <v>2283.3000000000002</v>
      </c>
      <c r="M392" s="604"/>
      <c r="N392" s="611">
        <v>14430</v>
      </c>
    </row>
    <row r="393" spans="1:14" ht="33.75">
      <c r="A393" s="583" t="s">
        <v>620</v>
      </c>
      <c r="B393" s="584" t="s">
        <v>619</v>
      </c>
      <c r="C393" s="707" t="s">
        <v>618</v>
      </c>
      <c r="D393" s="707"/>
      <c r="E393" s="707"/>
      <c r="F393" s="585" t="s">
        <v>468</v>
      </c>
      <c r="G393" s="586"/>
      <c r="H393" s="586"/>
      <c r="I393" s="619">
        <v>3</v>
      </c>
      <c r="J393" s="610">
        <v>281.39999999999998</v>
      </c>
      <c r="K393" s="586"/>
      <c r="L393" s="610">
        <v>844.2</v>
      </c>
      <c r="M393" s="612">
        <v>6.32</v>
      </c>
      <c r="N393" s="611">
        <v>5335</v>
      </c>
    </row>
    <row r="394" spans="1:14">
      <c r="A394" s="608"/>
      <c r="B394" s="609"/>
      <c r="C394" s="706" t="s">
        <v>936</v>
      </c>
      <c r="D394" s="706"/>
      <c r="E394" s="706"/>
      <c r="F394" s="706"/>
      <c r="G394" s="706"/>
      <c r="H394" s="706"/>
      <c r="I394" s="706"/>
      <c r="J394" s="706"/>
      <c r="K394" s="706"/>
      <c r="L394" s="706"/>
      <c r="M394" s="706"/>
      <c r="N394" s="709"/>
    </row>
    <row r="395" spans="1:14">
      <c r="A395" s="608"/>
      <c r="B395" s="609"/>
      <c r="C395" s="707" t="s">
        <v>159</v>
      </c>
      <c r="D395" s="707"/>
      <c r="E395" s="707"/>
      <c r="F395" s="585"/>
      <c r="G395" s="586"/>
      <c r="H395" s="586"/>
      <c r="I395" s="586"/>
      <c r="J395" s="588"/>
      <c r="K395" s="586"/>
      <c r="L395" s="610">
        <v>844.2</v>
      </c>
      <c r="M395" s="604"/>
      <c r="N395" s="611">
        <v>5335</v>
      </c>
    </row>
    <row r="396" spans="1:14" ht="22.5">
      <c r="A396" s="583" t="s">
        <v>617</v>
      </c>
      <c r="B396" s="584" t="s">
        <v>616</v>
      </c>
      <c r="C396" s="707" t="s">
        <v>615</v>
      </c>
      <c r="D396" s="707"/>
      <c r="E396" s="707"/>
      <c r="F396" s="585" t="s">
        <v>468</v>
      </c>
      <c r="G396" s="586"/>
      <c r="H396" s="586"/>
      <c r="I396" s="619">
        <v>2</v>
      </c>
      <c r="J396" s="588"/>
      <c r="K396" s="586"/>
      <c r="L396" s="588"/>
      <c r="M396" s="586"/>
      <c r="N396" s="589"/>
    </row>
    <row r="397" spans="1:14">
      <c r="A397" s="590"/>
      <c r="B397" s="591" t="s">
        <v>182</v>
      </c>
      <c r="C397" s="706" t="s">
        <v>269</v>
      </c>
      <c r="D397" s="706"/>
      <c r="E397" s="706"/>
      <c r="F397" s="593"/>
      <c r="G397" s="594"/>
      <c r="H397" s="594"/>
      <c r="I397" s="594"/>
      <c r="J397" s="595">
        <v>8.18</v>
      </c>
      <c r="K397" s="594"/>
      <c r="L397" s="595">
        <v>16.36</v>
      </c>
      <c r="M397" s="596">
        <v>32.61</v>
      </c>
      <c r="N397" s="598">
        <v>533</v>
      </c>
    </row>
    <row r="398" spans="1:14">
      <c r="A398" s="590"/>
      <c r="B398" s="591" t="s">
        <v>179</v>
      </c>
      <c r="C398" s="706" t="s">
        <v>170</v>
      </c>
      <c r="D398" s="706"/>
      <c r="E398" s="706"/>
      <c r="F398" s="593"/>
      <c r="G398" s="594"/>
      <c r="H398" s="594"/>
      <c r="I398" s="594"/>
      <c r="J398" s="595">
        <v>2.16</v>
      </c>
      <c r="K398" s="594"/>
      <c r="L398" s="595">
        <v>4.32</v>
      </c>
      <c r="M398" s="596">
        <v>12.04</v>
      </c>
      <c r="N398" s="598">
        <v>52</v>
      </c>
    </row>
    <row r="399" spans="1:14">
      <c r="A399" s="590"/>
      <c r="B399" s="591" t="s">
        <v>318</v>
      </c>
      <c r="C399" s="706" t="s">
        <v>303</v>
      </c>
      <c r="D399" s="706"/>
      <c r="E399" s="706"/>
      <c r="F399" s="593"/>
      <c r="G399" s="594"/>
      <c r="H399" s="594"/>
      <c r="I399" s="594"/>
      <c r="J399" s="595">
        <v>1.95</v>
      </c>
      <c r="K399" s="594"/>
      <c r="L399" s="595">
        <v>3.9</v>
      </c>
      <c r="M399" s="596">
        <v>6.32</v>
      </c>
      <c r="N399" s="598">
        <v>25</v>
      </c>
    </row>
    <row r="400" spans="1:14">
      <c r="A400" s="599"/>
      <c r="B400" s="591"/>
      <c r="C400" s="706" t="s">
        <v>268</v>
      </c>
      <c r="D400" s="706"/>
      <c r="E400" s="706"/>
      <c r="F400" s="593" t="s">
        <v>168</v>
      </c>
      <c r="G400" s="596">
        <v>0.88</v>
      </c>
      <c r="H400" s="594"/>
      <c r="I400" s="596">
        <v>1.76</v>
      </c>
      <c r="J400" s="601"/>
      <c r="K400" s="594"/>
      <c r="L400" s="601"/>
      <c r="M400" s="594"/>
      <c r="N400" s="602"/>
    </row>
    <row r="401" spans="1:14">
      <c r="A401" s="590"/>
      <c r="B401" s="591"/>
      <c r="C401" s="708" t="s">
        <v>166</v>
      </c>
      <c r="D401" s="708"/>
      <c r="E401" s="708"/>
      <c r="F401" s="603"/>
      <c r="G401" s="604"/>
      <c r="H401" s="604"/>
      <c r="I401" s="604"/>
      <c r="J401" s="605">
        <v>12.29</v>
      </c>
      <c r="K401" s="604"/>
      <c r="L401" s="605">
        <v>24.58</v>
      </c>
      <c r="M401" s="604"/>
      <c r="N401" s="606"/>
    </row>
    <row r="402" spans="1:14">
      <c r="A402" s="599"/>
      <c r="B402" s="591"/>
      <c r="C402" s="706" t="s">
        <v>165</v>
      </c>
      <c r="D402" s="706"/>
      <c r="E402" s="706"/>
      <c r="F402" s="593"/>
      <c r="G402" s="594"/>
      <c r="H402" s="594"/>
      <c r="I402" s="594"/>
      <c r="J402" s="601"/>
      <c r="K402" s="594"/>
      <c r="L402" s="595">
        <v>16.36</v>
      </c>
      <c r="M402" s="594"/>
      <c r="N402" s="598">
        <v>533</v>
      </c>
    </row>
    <row r="403" spans="1:14" ht="45">
      <c r="A403" s="599"/>
      <c r="B403" s="591" t="s">
        <v>341</v>
      </c>
      <c r="C403" s="706" t="s">
        <v>340</v>
      </c>
      <c r="D403" s="706"/>
      <c r="E403" s="706"/>
      <c r="F403" s="593" t="s">
        <v>161</v>
      </c>
      <c r="G403" s="607">
        <v>117</v>
      </c>
      <c r="H403" s="594"/>
      <c r="I403" s="607">
        <v>117</v>
      </c>
      <c r="J403" s="601"/>
      <c r="K403" s="594"/>
      <c r="L403" s="595">
        <v>19.14</v>
      </c>
      <c r="M403" s="594"/>
      <c r="N403" s="598">
        <v>624</v>
      </c>
    </row>
    <row r="404" spans="1:14" ht="45">
      <c r="A404" s="599"/>
      <c r="B404" s="591" t="s">
        <v>339</v>
      </c>
      <c r="C404" s="706" t="s">
        <v>338</v>
      </c>
      <c r="D404" s="706"/>
      <c r="E404" s="706"/>
      <c r="F404" s="593" t="s">
        <v>161</v>
      </c>
      <c r="G404" s="607">
        <v>74</v>
      </c>
      <c r="H404" s="594"/>
      <c r="I404" s="607">
        <v>74</v>
      </c>
      <c r="J404" s="601"/>
      <c r="K404" s="594"/>
      <c r="L404" s="595">
        <v>12.11</v>
      </c>
      <c r="M404" s="594"/>
      <c r="N404" s="598">
        <v>394</v>
      </c>
    </row>
    <row r="405" spans="1:14">
      <c r="A405" s="608"/>
      <c r="B405" s="609"/>
      <c r="C405" s="707" t="s">
        <v>159</v>
      </c>
      <c r="D405" s="707"/>
      <c r="E405" s="707"/>
      <c r="F405" s="585"/>
      <c r="G405" s="586"/>
      <c r="H405" s="586"/>
      <c r="I405" s="586"/>
      <c r="J405" s="588"/>
      <c r="K405" s="586"/>
      <c r="L405" s="610">
        <v>55.83</v>
      </c>
      <c r="M405" s="604"/>
      <c r="N405" s="611">
        <v>1628</v>
      </c>
    </row>
    <row r="406" spans="1:14" ht="33.75">
      <c r="A406" s="583" t="s">
        <v>614</v>
      </c>
      <c r="B406" s="584" t="s">
        <v>613</v>
      </c>
      <c r="C406" s="707" t="s">
        <v>612</v>
      </c>
      <c r="D406" s="707"/>
      <c r="E406" s="707"/>
      <c r="F406" s="585" t="s">
        <v>468</v>
      </c>
      <c r="G406" s="586"/>
      <c r="H406" s="586"/>
      <c r="I406" s="619">
        <v>2</v>
      </c>
      <c r="J406" s="610">
        <v>834.4</v>
      </c>
      <c r="K406" s="586"/>
      <c r="L406" s="621">
        <v>1668.8</v>
      </c>
      <c r="M406" s="612">
        <v>6.32</v>
      </c>
      <c r="N406" s="611">
        <v>10547</v>
      </c>
    </row>
    <row r="407" spans="1:14">
      <c r="A407" s="608"/>
      <c r="B407" s="609"/>
      <c r="C407" s="706" t="s">
        <v>936</v>
      </c>
      <c r="D407" s="706"/>
      <c r="E407" s="706"/>
      <c r="F407" s="706"/>
      <c r="G407" s="706"/>
      <c r="H407" s="706"/>
      <c r="I407" s="706"/>
      <c r="J407" s="706"/>
      <c r="K407" s="706"/>
      <c r="L407" s="706"/>
      <c r="M407" s="706"/>
      <c r="N407" s="709"/>
    </row>
    <row r="408" spans="1:14">
      <c r="A408" s="608"/>
      <c r="B408" s="609"/>
      <c r="C408" s="707" t="s">
        <v>159</v>
      </c>
      <c r="D408" s="707"/>
      <c r="E408" s="707"/>
      <c r="F408" s="585"/>
      <c r="G408" s="586"/>
      <c r="H408" s="586"/>
      <c r="I408" s="586"/>
      <c r="J408" s="588"/>
      <c r="K408" s="586"/>
      <c r="L408" s="621">
        <v>1668.8</v>
      </c>
      <c r="M408" s="604"/>
      <c r="N408" s="611">
        <v>10547</v>
      </c>
    </row>
    <row r="409" spans="1:14">
      <c r="A409" s="724" t="s">
        <v>611</v>
      </c>
      <c r="B409" s="725"/>
      <c r="C409" s="725"/>
      <c r="D409" s="725"/>
      <c r="E409" s="725"/>
      <c r="F409" s="725"/>
      <c r="G409" s="725"/>
      <c r="H409" s="725"/>
      <c r="I409" s="725"/>
      <c r="J409" s="725"/>
      <c r="K409" s="725"/>
      <c r="L409" s="725"/>
      <c r="M409" s="725"/>
      <c r="N409" s="726"/>
    </row>
    <row r="410" spans="1:14" ht="22.5">
      <c r="A410" s="583" t="s">
        <v>610</v>
      </c>
      <c r="B410" s="584" t="s">
        <v>609</v>
      </c>
      <c r="C410" s="707" t="s">
        <v>608</v>
      </c>
      <c r="D410" s="707"/>
      <c r="E410" s="707"/>
      <c r="F410" s="585" t="s">
        <v>596</v>
      </c>
      <c r="G410" s="586"/>
      <c r="H410" s="586"/>
      <c r="I410" s="619">
        <v>3</v>
      </c>
      <c r="J410" s="588"/>
      <c r="K410" s="586"/>
      <c r="L410" s="588"/>
      <c r="M410" s="586"/>
      <c r="N410" s="589"/>
    </row>
    <row r="411" spans="1:14">
      <c r="A411" s="590"/>
      <c r="B411" s="591" t="s">
        <v>182</v>
      </c>
      <c r="C411" s="706" t="s">
        <v>269</v>
      </c>
      <c r="D411" s="706"/>
      <c r="E411" s="706"/>
      <c r="F411" s="593"/>
      <c r="G411" s="594"/>
      <c r="H411" s="594"/>
      <c r="I411" s="594"/>
      <c r="J411" s="595">
        <v>8.26</v>
      </c>
      <c r="K411" s="594"/>
      <c r="L411" s="595">
        <v>24.78</v>
      </c>
      <c r="M411" s="596">
        <v>32.61</v>
      </c>
      <c r="N411" s="598">
        <v>808</v>
      </c>
    </row>
    <row r="412" spans="1:14">
      <c r="A412" s="590"/>
      <c r="B412" s="591" t="s">
        <v>179</v>
      </c>
      <c r="C412" s="706" t="s">
        <v>170</v>
      </c>
      <c r="D412" s="706"/>
      <c r="E412" s="706"/>
      <c r="F412" s="593"/>
      <c r="G412" s="594"/>
      <c r="H412" s="594"/>
      <c r="I412" s="594"/>
      <c r="J412" s="595">
        <v>9.92</v>
      </c>
      <c r="K412" s="594"/>
      <c r="L412" s="595">
        <v>29.76</v>
      </c>
      <c r="M412" s="596">
        <v>12.04</v>
      </c>
      <c r="N412" s="598">
        <v>358</v>
      </c>
    </row>
    <row r="413" spans="1:14">
      <c r="A413" s="590"/>
      <c r="B413" s="591" t="s">
        <v>318</v>
      </c>
      <c r="C413" s="706" t="s">
        <v>303</v>
      </c>
      <c r="D413" s="706"/>
      <c r="E413" s="706"/>
      <c r="F413" s="593"/>
      <c r="G413" s="594"/>
      <c r="H413" s="594"/>
      <c r="I413" s="594"/>
      <c r="J413" s="595">
        <v>0.12</v>
      </c>
      <c r="K413" s="594"/>
      <c r="L413" s="595">
        <v>0.36</v>
      </c>
      <c r="M413" s="596">
        <v>6.32</v>
      </c>
      <c r="N413" s="598">
        <v>2</v>
      </c>
    </row>
    <row r="414" spans="1:14">
      <c r="A414" s="599"/>
      <c r="B414" s="591"/>
      <c r="C414" s="706" t="s">
        <v>268</v>
      </c>
      <c r="D414" s="706"/>
      <c r="E414" s="706"/>
      <c r="F414" s="593" t="s">
        <v>168</v>
      </c>
      <c r="G414" s="620">
        <v>0.9</v>
      </c>
      <c r="H414" s="594"/>
      <c r="I414" s="620">
        <v>2.7</v>
      </c>
      <c r="J414" s="601"/>
      <c r="K414" s="594"/>
      <c r="L414" s="601"/>
      <c r="M414" s="594"/>
      <c r="N414" s="602"/>
    </row>
    <row r="415" spans="1:14">
      <c r="A415" s="590"/>
      <c r="B415" s="591"/>
      <c r="C415" s="708" t="s">
        <v>166</v>
      </c>
      <c r="D415" s="708"/>
      <c r="E415" s="708"/>
      <c r="F415" s="603"/>
      <c r="G415" s="604"/>
      <c r="H415" s="604"/>
      <c r="I415" s="604"/>
      <c r="J415" s="605">
        <v>18.3</v>
      </c>
      <c r="K415" s="604"/>
      <c r="L415" s="605">
        <v>54.9</v>
      </c>
      <c r="M415" s="604"/>
      <c r="N415" s="606"/>
    </row>
    <row r="416" spans="1:14">
      <c r="A416" s="599"/>
      <c r="B416" s="591"/>
      <c r="C416" s="706" t="s">
        <v>165</v>
      </c>
      <c r="D416" s="706"/>
      <c r="E416" s="706"/>
      <c r="F416" s="593"/>
      <c r="G416" s="594"/>
      <c r="H416" s="594"/>
      <c r="I416" s="594"/>
      <c r="J416" s="601"/>
      <c r="K416" s="594"/>
      <c r="L416" s="595">
        <v>24.78</v>
      </c>
      <c r="M416" s="594"/>
      <c r="N416" s="598">
        <v>808</v>
      </c>
    </row>
    <row r="417" spans="1:14" ht="45">
      <c r="A417" s="599"/>
      <c r="B417" s="591" t="s">
        <v>341</v>
      </c>
      <c r="C417" s="706" t="s">
        <v>340</v>
      </c>
      <c r="D417" s="706"/>
      <c r="E417" s="706"/>
      <c r="F417" s="593" t="s">
        <v>161</v>
      </c>
      <c r="G417" s="607">
        <v>117</v>
      </c>
      <c r="H417" s="594"/>
      <c r="I417" s="607">
        <v>117</v>
      </c>
      <c r="J417" s="601"/>
      <c r="K417" s="594"/>
      <c r="L417" s="595">
        <v>28.99</v>
      </c>
      <c r="M417" s="594"/>
      <c r="N417" s="598">
        <v>945</v>
      </c>
    </row>
    <row r="418" spans="1:14" ht="45">
      <c r="A418" s="599"/>
      <c r="B418" s="591" t="s">
        <v>339</v>
      </c>
      <c r="C418" s="706" t="s">
        <v>338</v>
      </c>
      <c r="D418" s="706"/>
      <c r="E418" s="706"/>
      <c r="F418" s="593" t="s">
        <v>161</v>
      </c>
      <c r="G418" s="607">
        <v>74</v>
      </c>
      <c r="H418" s="594"/>
      <c r="I418" s="607">
        <v>74</v>
      </c>
      <c r="J418" s="601"/>
      <c r="K418" s="594"/>
      <c r="L418" s="595">
        <v>18.34</v>
      </c>
      <c r="M418" s="594"/>
      <c r="N418" s="598">
        <v>598</v>
      </c>
    </row>
    <row r="419" spans="1:14">
      <c r="A419" s="608"/>
      <c r="B419" s="609"/>
      <c r="C419" s="707" t="s">
        <v>159</v>
      </c>
      <c r="D419" s="707"/>
      <c r="E419" s="707"/>
      <c r="F419" s="585"/>
      <c r="G419" s="586"/>
      <c r="H419" s="586"/>
      <c r="I419" s="586"/>
      <c r="J419" s="588"/>
      <c r="K419" s="586"/>
      <c r="L419" s="610">
        <v>102.23</v>
      </c>
      <c r="M419" s="604"/>
      <c r="N419" s="611">
        <v>2711</v>
      </c>
    </row>
    <row r="420" spans="1:14" ht="33.75">
      <c r="A420" s="583" t="s">
        <v>607</v>
      </c>
      <c r="B420" s="584" t="s">
        <v>606</v>
      </c>
      <c r="C420" s="707" t="s">
        <v>605</v>
      </c>
      <c r="D420" s="707"/>
      <c r="E420" s="707"/>
      <c r="F420" s="585" t="s">
        <v>550</v>
      </c>
      <c r="G420" s="586"/>
      <c r="H420" s="586"/>
      <c r="I420" s="613">
        <v>39.372</v>
      </c>
      <c r="J420" s="588"/>
      <c r="K420" s="586"/>
      <c r="L420" s="588"/>
      <c r="M420" s="612">
        <v>6.32</v>
      </c>
      <c r="N420" s="589"/>
    </row>
    <row r="421" spans="1:14">
      <c r="A421" s="608"/>
      <c r="B421" s="609"/>
      <c r="C421" s="706" t="s">
        <v>936</v>
      </c>
      <c r="D421" s="706"/>
      <c r="E421" s="706"/>
      <c r="F421" s="706"/>
      <c r="G421" s="706"/>
      <c r="H421" s="706"/>
      <c r="I421" s="706"/>
      <c r="J421" s="706"/>
      <c r="K421" s="706"/>
      <c r="L421" s="706"/>
      <c r="M421" s="706"/>
      <c r="N421" s="709"/>
    </row>
    <row r="422" spans="1:14">
      <c r="A422" s="614"/>
      <c r="B422" s="592"/>
      <c r="C422" s="706" t="s">
        <v>604</v>
      </c>
      <c r="D422" s="706"/>
      <c r="E422" s="706"/>
      <c r="F422" s="706"/>
      <c r="G422" s="706"/>
      <c r="H422" s="706"/>
      <c r="I422" s="706"/>
      <c r="J422" s="706"/>
      <c r="K422" s="706"/>
      <c r="L422" s="706"/>
      <c r="M422" s="706"/>
      <c r="N422" s="709"/>
    </row>
    <row r="423" spans="1:14">
      <c r="A423" s="608"/>
      <c r="B423" s="609"/>
      <c r="C423" s="707" t="s">
        <v>159</v>
      </c>
      <c r="D423" s="707"/>
      <c r="E423" s="707"/>
      <c r="F423" s="585"/>
      <c r="G423" s="586"/>
      <c r="H423" s="586"/>
      <c r="I423" s="586"/>
      <c r="J423" s="588"/>
      <c r="K423" s="586"/>
      <c r="L423" s="610">
        <v>0</v>
      </c>
      <c r="M423" s="604"/>
      <c r="N423" s="618">
        <v>0</v>
      </c>
    </row>
    <row r="424" spans="1:14" ht="22.5">
      <c r="A424" s="583" t="s">
        <v>603</v>
      </c>
      <c r="B424" s="584" t="s">
        <v>602</v>
      </c>
      <c r="C424" s="707" t="s">
        <v>601</v>
      </c>
      <c r="D424" s="707"/>
      <c r="E424" s="707"/>
      <c r="F424" s="585" t="s">
        <v>344</v>
      </c>
      <c r="G424" s="586"/>
      <c r="H424" s="586"/>
      <c r="I424" s="613">
        <v>0.38600000000000001</v>
      </c>
      <c r="J424" s="588"/>
      <c r="K424" s="586"/>
      <c r="L424" s="588"/>
      <c r="M424" s="586"/>
      <c r="N424" s="589"/>
    </row>
    <row r="425" spans="1:14">
      <c r="A425" s="614"/>
      <c r="B425" s="592"/>
      <c r="C425" s="706" t="s">
        <v>600</v>
      </c>
      <c r="D425" s="706"/>
      <c r="E425" s="706"/>
      <c r="F425" s="706"/>
      <c r="G425" s="706"/>
      <c r="H425" s="706"/>
      <c r="I425" s="706"/>
      <c r="J425" s="706"/>
      <c r="K425" s="706"/>
      <c r="L425" s="706"/>
      <c r="M425" s="706"/>
      <c r="N425" s="709"/>
    </row>
    <row r="426" spans="1:14">
      <c r="A426" s="590"/>
      <c r="B426" s="591" t="s">
        <v>182</v>
      </c>
      <c r="C426" s="706" t="s">
        <v>269</v>
      </c>
      <c r="D426" s="706"/>
      <c r="E426" s="706"/>
      <c r="F426" s="593"/>
      <c r="G426" s="594"/>
      <c r="H426" s="594"/>
      <c r="I426" s="594"/>
      <c r="J426" s="595">
        <v>811.93</v>
      </c>
      <c r="K426" s="594"/>
      <c r="L426" s="595">
        <v>313.39999999999998</v>
      </c>
      <c r="M426" s="596">
        <v>32.61</v>
      </c>
      <c r="N426" s="597">
        <v>10220</v>
      </c>
    </row>
    <row r="427" spans="1:14">
      <c r="A427" s="590"/>
      <c r="B427" s="591" t="s">
        <v>179</v>
      </c>
      <c r="C427" s="706" t="s">
        <v>170</v>
      </c>
      <c r="D427" s="706"/>
      <c r="E427" s="706"/>
      <c r="F427" s="593"/>
      <c r="G427" s="594"/>
      <c r="H427" s="594"/>
      <c r="I427" s="594"/>
      <c r="J427" s="595">
        <v>29.43</v>
      </c>
      <c r="K427" s="594"/>
      <c r="L427" s="595">
        <v>11.36</v>
      </c>
      <c r="M427" s="596">
        <v>12.04</v>
      </c>
      <c r="N427" s="598">
        <v>137</v>
      </c>
    </row>
    <row r="428" spans="1:14">
      <c r="A428" s="590"/>
      <c r="B428" s="591" t="s">
        <v>175</v>
      </c>
      <c r="C428" s="706" t="s">
        <v>169</v>
      </c>
      <c r="D428" s="706"/>
      <c r="E428" s="706"/>
      <c r="F428" s="593"/>
      <c r="G428" s="594"/>
      <c r="H428" s="594"/>
      <c r="I428" s="594"/>
      <c r="J428" s="595">
        <v>1.97</v>
      </c>
      <c r="K428" s="594"/>
      <c r="L428" s="595">
        <v>0.76</v>
      </c>
      <c r="M428" s="596">
        <v>32.61</v>
      </c>
      <c r="N428" s="598">
        <v>25</v>
      </c>
    </row>
    <row r="429" spans="1:14">
      <c r="A429" s="590"/>
      <c r="B429" s="591" t="s">
        <v>318</v>
      </c>
      <c r="C429" s="706" t="s">
        <v>303</v>
      </c>
      <c r="D429" s="706"/>
      <c r="E429" s="706"/>
      <c r="F429" s="593"/>
      <c r="G429" s="594"/>
      <c r="H429" s="594"/>
      <c r="I429" s="594"/>
      <c r="J429" s="595">
        <v>910.69</v>
      </c>
      <c r="K429" s="594"/>
      <c r="L429" s="595">
        <v>351.53</v>
      </c>
      <c r="M429" s="596">
        <v>6.32</v>
      </c>
      <c r="N429" s="597">
        <v>2222</v>
      </c>
    </row>
    <row r="430" spans="1:14">
      <c r="A430" s="599"/>
      <c r="B430" s="591"/>
      <c r="C430" s="706" t="s">
        <v>268</v>
      </c>
      <c r="D430" s="706"/>
      <c r="E430" s="706"/>
      <c r="F430" s="593" t="s">
        <v>168</v>
      </c>
      <c r="G430" s="620">
        <v>84.4</v>
      </c>
      <c r="H430" s="594"/>
      <c r="I430" s="625">
        <v>32.578400000000002</v>
      </c>
      <c r="J430" s="601"/>
      <c r="K430" s="594"/>
      <c r="L430" s="601"/>
      <c r="M430" s="594"/>
      <c r="N430" s="602"/>
    </row>
    <row r="431" spans="1:14">
      <c r="A431" s="599"/>
      <c r="B431" s="591"/>
      <c r="C431" s="706" t="s">
        <v>167</v>
      </c>
      <c r="D431" s="706"/>
      <c r="E431" s="706"/>
      <c r="F431" s="593" t="s">
        <v>168</v>
      </c>
      <c r="G431" s="596">
        <v>0.17</v>
      </c>
      <c r="H431" s="594"/>
      <c r="I431" s="616">
        <v>6.5619999999999998E-2</v>
      </c>
      <c r="J431" s="601"/>
      <c r="K431" s="594"/>
      <c r="L431" s="601"/>
      <c r="M431" s="594"/>
      <c r="N431" s="602"/>
    </row>
    <row r="432" spans="1:14">
      <c r="A432" s="590"/>
      <c r="B432" s="591"/>
      <c r="C432" s="708" t="s">
        <v>166</v>
      </c>
      <c r="D432" s="708"/>
      <c r="E432" s="708"/>
      <c r="F432" s="603"/>
      <c r="G432" s="604"/>
      <c r="H432" s="604"/>
      <c r="I432" s="604"/>
      <c r="J432" s="617">
        <v>1752.05</v>
      </c>
      <c r="K432" s="604"/>
      <c r="L432" s="605">
        <v>676.29</v>
      </c>
      <c r="M432" s="604"/>
      <c r="N432" s="606"/>
    </row>
    <row r="433" spans="1:14">
      <c r="A433" s="599"/>
      <c r="B433" s="591"/>
      <c r="C433" s="706" t="s">
        <v>165</v>
      </c>
      <c r="D433" s="706"/>
      <c r="E433" s="706"/>
      <c r="F433" s="593"/>
      <c r="G433" s="594"/>
      <c r="H433" s="594"/>
      <c r="I433" s="594"/>
      <c r="J433" s="601"/>
      <c r="K433" s="594"/>
      <c r="L433" s="595">
        <v>314.16000000000003</v>
      </c>
      <c r="M433" s="594"/>
      <c r="N433" s="597">
        <v>10245</v>
      </c>
    </row>
    <row r="434" spans="1:14" ht="45">
      <c r="A434" s="599"/>
      <c r="B434" s="591" t="s">
        <v>341</v>
      </c>
      <c r="C434" s="706" t="s">
        <v>340</v>
      </c>
      <c r="D434" s="706"/>
      <c r="E434" s="706"/>
      <c r="F434" s="593" t="s">
        <v>161</v>
      </c>
      <c r="G434" s="607">
        <v>117</v>
      </c>
      <c r="H434" s="594"/>
      <c r="I434" s="607">
        <v>117</v>
      </c>
      <c r="J434" s="601"/>
      <c r="K434" s="594"/>
      <c r="L434" s="595">
        <v>367.57</v>
      </c>
      <c r="M434" s="594"/>
      <c r="N434" s="597">
        <v>11987</v>
      </c>
    </row>
    <row r="435" spans="1:14" ht="45">
      <c r="A435" s="599"/>
      <c r="B435" s="591" t="s">
        <v>339</v>
      </c>
      <c r="C435" s="706" t="s">
        <v>338</v>
      </c>
      <c r="D435" s="706"/>
      <c r="E435" s="706"/>
      <c r="F435" s="593" t="s">
        <v>161</v>
      </c>
      <c r="G435" s="607">
        <v>74</v>
      </c>
      <c r="H435" s="594"/>
      <c r="I435" s="607">
        <v>74</v>
      </c>
      <c r="J435" s="601"/>
      <c r="K435" s="594"/>
      <c r="L435" s="595">
        <v>232.48</v>
      </c>
      <c r="M435" s="594"/>
      <c r="N435" s="597">
        <v>7581</v>
      </c>
    </row>
    <row r="436" spans="1:14">
      <c r="A436" s="608"/>
      <c r="B436" s="609"/>
      <c r="C436" s="707" t="s">
        <v>159</v>
      </c>
      <c r="D436" s="707"/>
      <c r="E436" s="707"/>
      <c r="F436" s="585"/>
      <c r="G436" s="586"/>
      <c r="H436" s="586"/>
      <c r="I436" s="586"/>
      <c r="J436" s="588"/>
      <c r="K436" s="586"/>
      <c r="L436" s="621">
        <v>1276.3399999999999</v>
      </c>
      <c r="M436" s="604"/>
      <c r="N436" s="611">
        <v>32147</v>
      </c>
    </row>
    <row r="437" spans="1:14">
      <c r="A437" s="724" t="s">
        <v>599</v>
      </c>
      <c r="B437" s="725"/>
      <c r="C437" s="725"/>
      <c r="D437" s="725"/>
      <c r="E437" s="725"/>
      <c r="F437" s="725"/>
      <c r="G437" s="725"/>
      <c r="H437" s="725"/>
      <c r="I437" s="725"/>
      <c r="J437" s="725"/>
      <c r="K437" s="725"/>
      <c r="L437" s="725"/>
      <c r="M437" s="725"/>
      <c r="N437" s="726"/>
    </row>
    <row r="438" spans="1:14" ht="22.5">
      <c r="A438" s="583" t="s">
        <v>598</v>
      </c>
      <c r="B438" s="584" t="s">
        <v>597</v>
      </c>
      <c r="C438" s="707" t="s">
        <v>595</v>
      </c>
      <c r="D438" s="707"/>
      <c r="E438" s="707"/>
      <c r="F438" s="585" t="s">
        <v>596</v>
      </c>
      <c r="G438" s="586"/>
      <c r="H438" s="586"/>
      <c r="I438" s="619">
        <v>1</v>
      </c>
      <c r="J438" s="588"/>
      <c r="K438" s="586"/>
      <c r="L438" s="588"/>
      <c r="M438" s="586"/>
      <c r="N438" s="589"/>
    </row>
    <row r="439" spans="1:14">
      <c r="A439" s="590"/>
      <c r="B439" s="591" t="s">
        <v>182</v>
      </c>
      <c r="C439" s="706" t="s">
        <v>269</v>
      </c>
      <c r="D439" s="706"/>
      <c r="E439" s="706"/>
      <c r="F439" s="593"/>
      <c r="G439" s="594"/>
      <c r="H439" s="594"/>
      <c r="I439" s="594"/>
      <c r="J439" s="595">
        <v>20.7</v>
      </c>
      <c r="K439" s="594"/>
      <c r="L439" s="595">
        <v>20.7</v>
      </c>
      <c r="M439" s="596">
        <v>32.61</v>
      </c>
      <c r="N439" s="598">
        <v>675</v>
      </c>
    </row>
    <row r="440" spans="1:14">
      <c r="A440" s="590"/>
      <c r="B440" s="591" t="s">
        <v>179</v>
      </c>
      <c r="C440" s="706" t="s">
        <v>170</v>
      </c>
      <c r="D440" s="706"/>
      <c r="E440" s="706"/>
      <c r="F440" s="593"/>
      <c r="G440" s="594"/>
      <c r="H440" s="594"/>
      <c r="I440" s="594"/>
      <c r="J440" s="595">
        <v>0.86</v>
      </c>
      <c r="K440" s="594"/>
      <c r="L440" s="595">
        <v>0.86</v>
      </c>
      <c r="M440" s="596">
        <v>12.04</v>
      </c>
      <c r="N440" s="598">
        <v>10</v>
      </c>
    </row>
    <row r="441" spans="1:14">
      <c r="A441" s="590"/>
      <c r="B441" s="591" t="s">
        <v>318</v>
      </c>
      <c r="C441" s="706" t="s">
        <v>303</v>
      </c>
      <c r="D441" s="706"/>
      <c r="E441" s="706"/>
      <c r="F441" s="593"/>
      <c r="G441" s="594"/>
      <c r="H441" s="594"/>
      <c r="I441" s="594"/>
      <c r="J441" s="595">
        <v>1.94</v>
      </c>
      <c r="K441" s="594"/>
      <c r="L441" s="595">
        <v>1.94</v>
      </c>
      <c r="M441" s="596">
        <v>6.32</v>
      </c>
      <c r="N441" s="598">
        <v>12</v>
      </c>
    </row>
    <row r="442" spans="1:14">
      <c r="A442" s="599"/>
      <c r="B442" s="591"/>
      <c r="C442" s="706" t="s">
        <v>268</v>
      </c>
      <c r="D442" s="706"/>
      <c r="E442" s="706"/>
      <c r="F442" s="593" t="s">
        <v>168</v>
      </c>
      <c r="G442" s="607">
        <v>2</v>
      </c>
      <c r="H442" s="594"/>
      <c r="I442" s="607">
        <v>2</v>
      </c>
      <c r="J442" s="601"/>
      <c r="K442" s="594"/>
      <c r="L442" s="601"/>
      <c r="M442" s="594"/>
      <c r="N442" s="602"/>
    </row>
    <row r="443" spans="1:14">
      <c r="A443" s="590"/>
      <c r="B443" s="591"/>
      <c r="C443" s="708" t="s">
        <v>166</v>
      </c>
      <c r="D443" s="708"/>
      <c r="E443" s="708"/>
      <c r="F443" s="603"/>
      <c r="G443" s="604"/>
      <c r="H443" s="604"/>
      <c r="I443" s="604"/>
      <c r="J443" s="605">
        <v>23.5</v>
      </c>
      <c r="K443" s="604"/>
      <c r="L443" s="605">
        <v>23.5</v>
      </c>
      <c r="M443" s="604"/>
      <c r="N443" s="606"/>
    </row>
    <row r="444" spans="1:14">
      <c r="A444" s="599"/>
      <c r="B444" s="591"/>
      <c r="C444" s="706" t="s">
        <v>165</v>
      </c>
      <c r="D444" s="706"/>
      <c r="E444" s="706"/>
      <c r="F444" s="593"/>
      <c r="G444" s="594"/>
      <c r="H444" s="594"/>
      <c r="I444" s="594"/>
      <c r="J444" s="601"/>
      <c r="K444" s="594"/>
      <c r="L444" s="595">
        <v>20.7</v>
      </c>
      <c r="M444" s="594"/>
      <c r="N444" s="598">
        <v>675</v>
      </c>
    </row>
    <row r="445" spans="1:14" ht="45">
      <c r="A445" s="599"/>
      <c r="B445" s="591" t="s">
        <v>341</v>
      </c>
      <c r="C445" s="706" t="s">
        <v>340</v>
      </c>
      <c r="D445" s="706"/>
      <c r="E445" s="706"/>
      <c r="F445" s="593" t="s">
        <v>161</v>
      </c>
      <c r="G445" s="607">
        <v>117</v>
      </c>
      <c r="H445" s="594"/>
      <c r="I445" s="607">
        <v>117</v>
      </c>
      <c r="J445" s="601"/>
      <c r="K445" s="594"/>
      <c r="L445" s="595">
        <v>24.22</v>
      </c>
      <c r="M445" s="594"/>
      <c r="N445" s="598">
        <v>790</v>
      </c>
    </row>
    <row r="446" spans="1:14" ht="45">
      <c r="A446" s="599"/>
      <c r="B446" s="591" t="s">
        <v>339</v>
      </c>
      <c r="C446" s="706" t="s">
        <v>338</v>
      </c>
      <c r="D446" s="706"/>
      <c r="E446" s="706"/>
      <c r="F446" s="593" t="s">
        <v>161</v>
      </c>
      <c r="G446" s="607">
        <v>74</v>
      </c>
      <c r="H446" s="594"/>
      <c r="I446" s="607">
        <v>74</v>
      </c>
      <c r="J446" s="601"/>
      <c r="K446" s="594"/>
      <c r="L446" s="595">
        <v>15.32</v>
      </c>
      <c r="M446" s="594"/>
      <c r="N446" s="598">
        <v>500</v>
      </c>
    </row>
    <row r="447" spans="1:14">
      <c r="A447" s="608"/>
      <c r="B447" s="609"/>
      <c r="C447" s="707" t="s">
        <v>159</v>
      </c>
      <c r="D447" s="707"/>
      <c r="E447" s="707"/>
      <c r="F447" s="585"/>
      <c r="G447" s="586"/>
      <c r="H447" s="586"/>
      <c r="I447" s="586"/>
      <c r="J447" s="588"/>
      <c r="K447" s="586"/>
      <c r="L447" s="610">
        <v>63.04</v>
      </c>
      <c r="M447" s="604"/>
      <c r="N447" s="611">
        <v>1987</v>
      </c>
    </row>
    <row r="448" spans="1:14" ht="33.75">
      <c r="A448" s="583" t="s">
        <v>594</v>
      </c>
      <c r="B448" s="584" t="s">
        <v>593</v>
      </c>
      <c r="C448" s="707" t="s">
        <v>592</v>
      </c>
      <c r="D448" s="707"/>
      <c r="E448" s="707"/>
      <c r="F448" s="585" t="s">
        <v>468</v>
      </c>
      <c r="G448" s="586"/>
      <c r="H448" s="586"/>
      <c r="I448" s="619">
        <v>1</v>
      </c>
      <c r="J448" s="610">
        <v>427.58</v>
      </c>
      <c r="K448" s="586"/>
      <c r="L448" s="610">
        <v>427.58</v>
      </c>
      <c r="M448" s="612">
        <v>6.32</v>
      </c>
      <c r="N448" s="611">
        <v>2702</v>
      </c>
    </row>
    <row r="449" spans="1:14">
      <c r="A449" s="608"/>
      <c r="B449" s="609"/>
      <c r="C449" s="706" t="s">
        <v>936</v>
      </c>
      <c r="D449" s="706"/>
      <c r="E449" s="706"/>
      <c r="F449" s="706"/>
      <c r="G449" s="706"/>
      <c r="H449" s="706"/>
      <c r="I449" s="706"/>
      <c r="J449" s="706"/>
      <c r="K449" s="706"/>
      <c r="L449" s="706"/>
      <c r="M449" s="706"/>
      <c r="N449" s="709"/>
    </row>
    <row r="450" spans="1:14">
      <c r="A450" s="608"/>
      <c r="B450" s="609"/>
      <c r="C450" s="707" t="s">
        <v>159</v>
      </c>
      <c r="D450" s="707"/>
      <c r="E450" s="707"/>
      <c r="F450" s="585"/>
      <c r="G450" s="586"/>
      <c r="H450" s="586"/>
      <c r="I450" s="586"/>
      <c r="J450" s="588"/>
      <c r="K450" s="586"/>
      <c r="L450" s="610">
        <v>427.58</v>
      </c>
      <c r="M450" s="604"/>
      <c r="N450" s="611">
        <v>2702</v>
      </c>
    </row>
    <row r="451" spans="1:14" ht="22.5">
      <c r="A451" s="583" t="s">
        <v>591</v>
      </c>
      <c r="B451" s="584" t="s">
        <v>590</v>
      </c>
      <c r="C451" s="707" t="s">
        <v>589</v>
      </c>
      <c r="D451" s="707"/>
      <c r="E451" s="707"/>
      <c r="F451" s="585" t="s">
        <v>468</v>
      </c>
      <c r="G451" s="586"/>
      <c r="H451" s="586"/>
      <c r="I451" s="619">
        <v>1</v>
      </c>
      <c r="J451" s="588"/>
      <c r="K451" s="586"/>
      <c r="L451" s="588"/>
      <c r="M451" s="586"/>
      <c r="N451" s="589"/>
    </row>
    <row r="452" spans="1:14">
      <c r="A452" s="590"/>
      <c r="B452" s="591" t="s">
        <v>182</v>
      </c>
      <c r="C452" s="706" t="s">
        <v>269</v>
      </c>
      <c r="D452" s="706"/>
      <c r="E452" s="706"/>
      <c r="F452" s="593"/>
      <c r="G452" s="594"/>
      <c r="H452" s="594"/>
      <c r="I452" s="594"/>
      <c r="J452" s="595">
        <v>2.85</v>
      </c>
      <c r="K452" s="594"/>
      <c r="L452" s="595">
        <v>2.85</v>
      </c>
      <c r="M452" s="596">
        <v>32.61</v>
      </c>
      <c r="N452" s="598">
        <v>93</v>
      </c>
    </row>
    <row r="453" spans="1:14">
      <c r="A453" s="590"/>
      <c r="B453" s="591" t="s">
        <v>179</v>
      </c>
      <c r="C453" s="706" t="s">
        <v>170</v>
      </c>
      <c r="D453" s="706"/>
      <c r="E453" s="706"/>
      <c r="F453" s="593"/>
      <c r="G453" s="594"/>
      <c r="H453" s="594"/>
      <c r="I453" s="594"/>
      <c r="J453" s="595">
        <v>0.45</v>
      </c>
      <c r="K453" s="594"/>
      <c r="L453" s="595">
        <v>0.45</v>
      </c>
      <c r="M453" s="596">
        <v>12.04</v>
      </c>
      <c r="N453" s="598">
        <v>5</v>
      </c>
    </row>
    <row r="454" spans="1:14">
      <c r="A454" s="590"/>
      <c r="B454" s="591" t="s">
        <v>318</v>
      </c>
      <c r="C454" s="706" t="s">
        <v>303</v>
      </c>
      <c r="D454" s="706"/>
      <c r="E454" s="706"/>
      <c r="F454" s="593"/>
      <c r="G454" s="594"/>
      <c r="H454" s="594"/>
      <c r="I454" s="594"/>
      <c r="J454" s="595">
        <v>0.39</v>
      </c>
      <c r="K454" s="594"/>
      <c r="L454" s="595">
        <v>0.39</v>
      </c>
      <c r="M454" s="596">
        <v>6.32</v>
      </c>
      <c r="N454" s="598">
        <v>2</v>
      </c>
    </row>
    <row r="455" spans="1:14">
      <c r="A455" s="599"/>
      <c r="B455" s="591"/>
      <c r="C455" s="706" t="s">
        <v>268</v>
      </c>
      <c r="D455" s="706"/>
      <c r="E455" s="706"/>
      <c r="F455" s="593" t="s">
        <v>168</v>
      </c>
      <c r="G455" s="596">
        <v>0.31</v>
      </c>
      <c r="H455" s="594"/>
      <c r="I455" s="596">
        <v>0.31</v>
      </c>
      <c r="J455" s="601"/>
      <c r="K455" s="594"/>
      <c r="L455" s="601"/>
      <c r="M455" s="594"/>
      <c r="N455" s="602"/>
    </row>
    <row r="456" spans="1:14">
      <c r="A456" s="590"/>
      <c r="B456" s="591"/>
      <c r="C456" s="708" t="s">
        <v>166</v>
      </c>
      <c r="D456" s="708"/>
      <c r="E456" s="708"/>
      <c r="F456" s="603"/>
      <c r="G456" s="604"/>
      <c r="H456" s="604"/>
      <c r="I456" s="604"/>
      <c r="J456" s="605">
        <v>3.69</v>
      </c>
      <c r="K456" s="604"/>
      <c r="L456" s="605">
        <v>3.69</v>
      </c>
      <c r="M456" s="604"/>
      <c r="N456" s="606"/>
    </row>
    <row r="457" spans="1:14">
      <c r="A457" s="599"/>
      <c r="B457" s="591"/>
      <c r="C457" s="706" t="s">
        <v>165</v>
      </c>
      <c r="D457" s="706"/>
      <c r="E457" s="706"/>
      <c r="F457" s="593"/>
      <c r="G457" s="594"/>
      <c r="H457" s="594"/>
      <c r="I457" s="594"/>
      <c r="J457" s="601"/>
      <c r="K457" s="594"/>
      <c r="L457" s="595">
        <v>2.85</v>
      </c>
      <c r="M457" s="594"/>
      <c r="N457" s="598">
        <v>93</v>
      </c>
    </row>
    <row r="458" spans="1:14" ht="45">
      <c r="A458" s="599"/>
      <c r="B458" s="591" t="s">
        <v>341</v>
      </c>
      <c r="C458" s="706" t="s">
        <v>340</v>
      </c>
      <c r="D458" s="706"/>
      <c r="E458" s="706"/>
      <c r="F458" s="593" t="s">
        <v>161</v>
      </c>
      <c r="G458" s="607">
        <v>117</v>
      </c>
      <c r="H458" s="594"/>
      <c r="I458" s="607">
        <v>117</v>
      </c>
      <c r="J458" s="601"/>
      <c r="K458" s="594"/>
      <c r="L458" s="595">
        <v>3.33</v>
      </c>
      <c r="M458" s="594"/>
      <c r="N458" s="598">
        <v>109</v>
      </c>
    </row>
    <row r="459" spans="1:14" ht="45">
      <c r="A459" s="599"/>
      <c r="B459" s="591" t="s">
        <v>339</v>
      </c>
      <c r="C459" s="706" t="s">
        <v>338</v>
      </c>
      <c r="D459" s="706"/>
      <c r="E459" s="706"/>
      <c r="F459" s="593" t="s">
        <v>161</v>
      </c>
      <c r="G459" s="607">
        <v>74</v>
      </c>
      <c r="H459" s="594"/>
      <c r="I459" s="607">
        <v>74</v>
      </c>
      <c r="J459" s="601"/>
      <c r="K459" s="594"/>
      <c r="L459" s="595">
        <v>2.11</v>
      </c>
      <c r="M459" s="594"/>
      <c r="N459" s="598">
        <v>69</v>
      </c>
    </row>
    <row r="460" spans="1:14">
      <c r="A460" s="608"/>
      <c r="B460" s="609"/>
      <c r="C460" s="707" t="s">
        <v>159</v>
      </c>
      <c r="D460" s="707"/>
      <c r="E460" s="707"/>
      <c r="F460" s="585"/>
      <c r="G460" s="586"/>
      <c r="H460" s="586"/>
      <c r="I460" s="586"/>
      <c r="J460" s="588"/>
      <c r="K460" s="586"/>
      <c r="L460" s="610">
        <v>9.1300000000000008</v>
      </c>
      <c r="M460" s="604"/>
      <c r="N460" s="618">
        <v>278</v>
      </c>
    </row>
    <row r="461" spans="1:14" ht="33.75">
      <c r="A461" s="583" t="s">
        <v>586</v>
      </c>
      <c r="B461" s="584" t="s">
        <v>585</v>
      </c>
      <c r="C461" s="707" t="s">
        <v>584</v>
      </c>
      <c r="D461" s="707"/>
      <c r="E461" s="707"/>
      <c r="F461" s="585" t="s">
        <v>468</v>
      </c>
      <c r="G461" s="586"/>
      <c r="H461" s="586"/>
      <c r="I461" s="619">
        <v>1</v>
      </c>
      <c r="J461" s="610">
        <v>212</v>
      </c>
      <c r="K461" s="586"/>
      <c r="L461" s="610">
        <v>212</v>
      </c>
      <c r="M461" s="612">
        <v>6.32</v>
      </c>
      <c r="N461" s="611">
        <v>1340</v>
      </c>
    </row>
    <row r="462" spans="1:14">
      <c r="A462" s="608"/>
      <c r="B462" s="609"/>
      <c r="C462" s="706" t="s">
        <v>936</v>
      </c>
      <c r="D462" s="706"/>
      <c r="E462" s="706"/>
      <c r="F462" s="706"/>
      <c r="G462" s="706"/>
      <c r="H462" s="706"/>
      <c r="I462" s="706"/>
      <c r="J462" s="706"/>
      <c r="K462" s="706"/>
      <c r="L462" s="706"/>
      <c r="M462" s="706"/>
      <c r="N462" s="709"/>
    </row>
    <row r="463" spans="1:14">
      <c r="A463" s="608"/>
      <c r="B463" s="609"/>
      <c r="C463" s="707" t="s">
        <v>159</v>
      </c>
      <c r="D463" s="707"/>
      <c r="E463" s="707"/>
      <c r="F463" s="585"/>
      <c r="G463" s="586"/>
      <c r="H463" s="586"/>
      <c r="I463" s="586"/>
      <c r="J463" s="588"/>
      <c r="K463" s="586"/>
      <c r="L463" s="610">
        <v>212</v>
      </c>
      <c r="M463" s="604"/>
      <c r="N463" s="611">
        <v>1340</v>
      </c>
    </row>
    <row r="464" spans="1:14" ht="33.75">
      <c r="A464" s="583" t="s">
        <v>583</v>
      </c>
      <c r="B464" s="584" t="s">
        <v>582</v>
      </c>
      <c r="C464" s="707" t="s">
        <v>581</v>
      </c>
      <c r="D464" s="707"/>
      <c r="E464" s="707"/>
      <c r="F464" s="585" t="s">
        <v>468</v>
      </c>
      <c r="G464" s="586"/>
      <c r="H464" s="586"/>
      <c r="I464" s="619">
        <v>1</v>
      </c>
      <c r="J464" s="610">
        <v>68.75</v>
      </c>
      <c r="K464" s="586"/>
      <c r="L464" s="610">
        <v>68.75</v>
      </c>
      <c r="M464" s="612">
        <v>6.32</v>
      </c>
      <c r="N464" s="618">
        <v>435</v>
      </c>
    </row>
    <row r="465" spans="1:14">
      <c r="A465" s="608"/>
      <c r="B465" s="609"/>
      <c r="C465" s="706" t="s">
        <v>936</v>
      </c>
      <c r="D465" s="706"/>
      <c r="E465" s="706"/>
      <c r="F465" s="706"/>
      <c r="G465" s="706"/>
      <c r="H465" s="706"/>
      <c r="I465" s="706"/>
      <c r="J465" s="706"/>
      <c r="K465" s="706"/>
      <c r="L465" s="706"/>
      <c r="M465" s="706"/>
      <c r="N465" s="709"/>
    </row>
    <row r="466" spans="1:14">
      <c r="A466" s="608"/>
      <c r="B466" s="609"/>
      <c r="C466" s="707" t="s">
        <v>159</v>
      </c>
      <c r="D466" s="707"/>
      <c r="E466" s="707"/>
      <c r="F466" s="585"/>
      <c r="G466" s="586"/>
      <c r="H466" s="586"/>
      <c r="I466" s="586"/>
      <c r="J466" s="588"/>
      <c r="K466" s="586"/>
      <c r="L466" s="610">
        <v>68.75</v>
      </c>
      <c r="M466" s="604"/>
      <c r="N466" s="618">
        <v>435</v>
      </c>
    </row>
    <row r="467" spans="1:14" ht="22.5">
      <c r="A467" s="583" t="s">
        <v>580</v>
      </c>
      <c r="B467" s="584" t="s">
        <v>498</v>
      </c>
      <c r="C467" s="707" t="s">
        <v>497</v>
      </c>
      <c r="D467" s="707"/>
      <c r="E467" s="707"/>
      <c r="F467" s="585" t="s">
        <v>288</v>
      </c>
      <c r="G467" s="586"/>
      <c r="H467" s="586"/>
      <c r="I467" s="622">
        <v>0.15679999999999999</v>
      </c>
      <c r="J467" s="588"/>
      <c r="K467" s="586"/>
      <c r="L467" s="588"/>
      <c r="M467" s="586"/>
      <c r="N467" s="589"/>
    </row>
    <row r="468" spans="1:14">
      <c r="A468" s="614"/>
      <c r="B468" s="592"/>
      <c r="C468" s="706" t="s">
        <v>948</v>
      </c>
      <c r="D468" s="706"/>
      <c r="E468" s="706"/>
      <c r="F468" s="706"/>
      <c r="G468" s="706"/>
      <c r="H468" s="706"/>
      <c r="I468" s="706"/>
      <c r="J468" s="706"/>
      <c r="K468" s="706"/>
      <c r="L468" s="706"/>
      <c r="M468" s="706"/>
      <c r="N468" s="709"/>
    </row>
    <row r="469" spans="1:14">
      <c r="A469" s="590"/>
      <c r="B469" s="591" t="s">
        <v>182</v>
      </c>
      <c r="C469" s="706" t="s">
        <v>269</v>
      </c>
      <c r="D469" s="706"/>
      <c r="E469" s="706"/>
      <c r="F469" s="593"/>
      <c r="G469" s="594"/>
      <c r="H469" s="594"/>
      <c r="I469" s="594"/>
      <c r="J469" s="595">
        <v>6.19</v>
      </c>
      <c r="K469" s="594"/>
      <c r="L469" s="595">
        <v>0.97</v>
      </c>
      <c r="M469" s="596">
        <v>32.61</v>
      </c>
      <c r="N469" s="598">
        <v>32</v>
      </c>
    </row>
    <row r="470" spans="1:14">
      <c r="A470" s="590"/>
      <c r="B470" s="591" t="s">
        <v>179</v>
      </c>
      <c r="C470" s="706" t="s">
        <v>170</v>
      </c>
      <c r="D470" s="706"/>
      <c r="E470" s="706"/>
      <c r="F470" s="593"/>
      <c r="G470" s="594"/>
      <c r="H470" s="594"/>
      <c r="I470" s="594"/>
      <c r="J470" s="595">
        <v>8.1</v>
      </c>
      <c r="K470" s="594"/>
      <c r="L470" s="595">
        <v>1.27</v>
      </c>
      <c r="M470" s="596">
        <v>12.04</v>
      </c>
      <c r="N470" s="598">
        <v>15</v>
      </c>
    </row>
    <row r="471" spans="1:14">
      <c r="A471" s="590"/>
      <c r="B471" s="591" t="s">
        <v>175</v>
      </c>
      <c r="C471" s="706" t="s">
        <v>169</v>
      </c>
      <c r="D471" s="706"/>
      <c r="E471" s="706"/>
      <c r="F471" s="593"/>
      <c r="G471" s="594"/>
      <c r="H471" s="594"/>
      <c r="I471" s="594"/>
      <c r="J471" s="595">
        <v>0.81</v>
      </c>
      <c r="K471" s="594"/>
      <c r="L471" s="595">
        <v>0.13</v>
      </c>
      <c r="M471" s="596">
        <v>32.61</v>
      </c>
      <c r="N471" s="598">
        <v>4</v>
      </c>
    </row>
    <row r="472" spans="1:14">
      <c r="A472" s="590"/>
      <c r="B472" s="591" t="s">
        <v>318</v>
      </c>
      <c r="C472" s="706" t="s">
        <v>303</v>
      </c>
      <c r="D472" s="706"/>
      <c r="E472" s="706"/>
      <c r="F472" s="593"/>
      <c r="G472" s="594"/>
      <c r="H472" s="594"/>
      <c r="I472" s="594"/>
      <c r="J472" s="595">
        <v>0.37</v>
      </c>
      <c r="K472" s="594"/>
      <c r="L472" s="595">
        <v>0.06</v>
      </c>
      <c r="M472" s="596">
        <v>6.32</v>
      </c>
      <c r="N472" s="602"/>
    </row>
    <row r="473" spans="1:14">
      <c r="A473" s="599"/>
      <c r="B473" s="591"/>
      <c r="C473" s="706" t="s">
        <v>268</v>
      </c>
      <c r="D473" s="706"/>
      <c r="E473" s="706"/>
      <c r="F473" s="593" t="s">
        <v>168</v>
      </c>
      <c r="G473" s="596">
        <v>0.78</v>
      </c>
      <c r="H473" s="594"/>
      <c r="I473" s="628">
        <v>0.122304</v>
      </c>
      <c r="J473" s="601"/>
      <c r="K473" s="594"/>
      <c r="L473" s="601"/>
      <c r="M473" s="594"/>
      <c r="N473" s="602"/>
    </row>
    <row r="474" spans="1:14">
      <c r="A474" s="599"/>
      <c r="B474" s="591"/>
      <c r="C474" s="706" t="s">
        <v>167</v>
      </c>
      <c r="D474" s="706"/>
      <c r="E474" s="706"/>
      <c r="F474" s="593" t="s">
        <v>168</v>
      </c>
      <c r="G474" s="596">
        <v>7.0000000000000007E-2</v>
      </c>
      <c r="H474" s="594"/>
      <c r="I474" s="628">
        <v>1.0976E-2</v>
      </c>
      <c r="J474" s="601"/>
      <c r="K474" s="594"/>
      <c r="L474" s="601"/>
      <c r="M474" s="594"/>
      <c r="N474" s="602"/>
    </row>
    <row r="475" spans="1:14">
      <c r="A475" s="590"/>
      <c r="B475" s="591"/>
      <c r="C475" s="708" t="s">
        <v>166</v>
      </c>
      <c r="D475" s="708"/>
      <c r="E475" s="708"/>
      <c r="F475" s="603"/>
      <c r="G475" s="604"/>
      <c r="H475" s="604"/>
      <c r="I475" s="604"/>
      <c r="J475" s="605">
        <v>14.66</v>
      </c>
      <c r="K475" s="604"/>
      <c r="L475" s="605">
        <v>2.2999999999999998</v>
      </c>
      <c r="M475" s="604"/>
      <c r="N475" s="606"/>
    </row>
    <row r="476" spans="1:14">
      <c r="A476" s="599"/>
      <c r="B476" s="591"/>
      <c r="C476" s="706" t="s">
        <v>165</v>
      </c>
      <c r="D476" s="706"/>
      <c r="E476" s="706"/>
      <c r="F476" s="593"/>
      <c r="G476" s="594"/>
      <c r="H476" s="594"/>
      <c r="I476" s="594"/>
      <c r="J476" s="601"/>
      <c r="K476" s="594"/>
      <c r="L476" s="595">
        <v>1.1000000000000001</v>
      </c>
      <c r="M476" s="594"/>
      <c r="N476" s="598">
        <v>36</v>
      </c>
    </row>
    <row r="477" spans="1:14" ht="45">
      <c r="A477" s="599"/>
      <c r="B477" s="591" t="s">
        <v>496</v>
      </c>
      <c r="C477" s="706" t="s">
        <v>495</v>
      </c>
      <c r="D477" s="706"/>
      <c r="E477" s="706"/>
      <c r="F477" s="593" t="s">
        <v>161</v>
      </c>
      <c r="G477" s="607">
        <v>110</v>
      </c>
      <c r="H477" s="594"/>
      <c r="I477" s="607">
        <v>110</v>
      </c>
      <c r="J477" s="601"/>
      <c r="K477" s="594"/>
      <c r="L477" s="595">
        <v>1.21</v>
      </c>
      <c r="M477" s="594"/>
      <c r="N477" s="598">
        <v>40</v>
      </c>
    </row>
    <row r="478" spans="1:14" ht="45">
      <c r="A478" s="599"/>
      <c r="B478" s="591" t="s">
        <v>494</v>
      </c>
      <c r="C478" s="706" t="s">
        <v>493</v>
      </c>
      <c r="D478" s="706"/>
      <c r="E478" s="706"/>
      <c r="F478" s="593" t="s">
        <v>161</v>
      </c>
      <c r="G478" s="607">
        <v>69</v>
      </c>
      <c r="H478" s="594"/>
      <c r="I478" s="607">
        <v>69</v>
      </c>
      <c r="J478" s="601"/>
      <c r="K478" s="594"/>
      <c r="L478" s="595">
        <v>0.76</v>
      </c>
      <c r="M478" s="594"/>
      <c r="N478" s="598">
        <v>25</v>
      </c>
    </row>
    <row r="479" spans="1:14">
      <c r="A479" s="608"/>
      <c r="B479" s="609"/>
      <c r="C479" s="707" t="s">
        <v>159</v>
      </c>
      <c r="D479" s="707"/>
      <c r="E479" s="707"/>
      <c r="F479" s="585"/>
      <c r="G479" s="586"/>
      <c r="H479" s="586"/>
      <c r="I479" s="586"/>
      <c r="J479" s="588"/>
      <c r="K479" s="586"/>
      <c r="L479" s="610">
        <v>4.2699999999999996</v>
      </c>
      <c r="M479" s="604"/>
      <c r="N479" s="618">
        <v>112</v>
      </c>
    </row>
    <row r="480" spans="1:14" ht="33.75">
      <c r="A480" s="583" t="s">
        <v>579</v>
      </c>
      <c r="B480" s="584" t="s">
        <v>289</v>
      </c>
      <c r="C480" s="707" t="s">
        <v>287</v>
      </c>
      <c r="D480" s="707"/>
      <c r="E480" s="707"/>
      <c r="F480" s="585" t="s">
        <v>288</v>
      </c>
      <c r="G480" s="586"/>
      <c r="H480" s="586"/>
      <c r="I480" s="624">
        <v>0.17247999999999999</v>
      </c>
      <c r="J480" s="610">
        <v>70.599999999999994</v>
      </c>
      <c r="K480" s="586"/>
      <c r="L480" s="610">
        <v>12.18</v>
      </c>
      <c r="M480" s="612">
        <v>6.32</v>
      </c>
      <c r="N480" s="618">
        <v>77</v>
      </c>
    </row>
    <row r="481" spans="1:14">
      <c r="A481" s="608"/>
      <c r="B481" s="609"/>
      <c r="C481" s="706" t="s">
        <v>949</v>
      </c>
      <c r="D481" s="706"/>
      <c r="E481" s="706"/>
      <c r="F481" s="706"/>
      <c r="G481" s="706"/>
      <c r="H481" s="706"/>
      <c r="I481" s="706"/>
      <c r="J481" s="706"/>
      <c r="K481" s="706"/>
      <c r="L481" s="706"/>
      <c r="M481" s="706"/>
      <c r="N481" s="709"/>
    </row>
    <row r="482" spans="1:14">
      <c r="A482" s="614"/>
      <c r="B482" s="592"/>
      <c r="C482" s="706" t="s">
        <v>950</v>
      </c>
      <c r="D482" s="706"/>
      <c r="E482" s="706"/>
      <c r="F482" s="706"/>
      <c r="G482" s="706"/>
      <c r="H482" s="706"/>
      <c r="I482" s="706"/>
      <c r="J482" s="706"/>
      <c r="K482" s="706"/>
      <c r="L482" s="706"/>
      <c r="M482" s="706"/>
      <c r="N482" s="709"/>
    </row>
    <row r="483" spans="1:14">
      <c r="A483" s="608"/>
      <c r="B483" s="609"/>
      <c r="C483" s="707" t="s">
        <v>159</v>
      </c>
      <c r="D483" s="707"/>
      <c r="E483" s="707"/>
      <c r="F483" s="585"/>
      <c r="G483" s="586"/>
      <c r="H483" s="586"/>
      <c r="I483" s="586"/>
      <c r="J483" s="588"/>
      <c r="K483" s="586"/>
      <c r="L483" s="610">
        <v>12.18</v>
      </c>
      <c r="M483" s="604"/>
      <c r="N483" s="618">
        <v>77</v>
      </c>
    </row>
    <row r="484" spans="1:14" ht="22.5">
      <c r="A484" s="583" t="s">
        <v>578</v>
      </c>
      <c r="B484" s="584" t="s">
        <v>504</v>
      </c>
      <c r="C484" s="707" t="s">
        <v>503</v>
      </c>
      <c r="D484" s="707"/>
      <c r="E484" s="707"/>
      <c r="F484" s="585" t="s">
        <v>288</v>
      </c>
      <c r="G484" s="586"/>
      <c r="H484" s="586"/>
      <c r="I484" s="622">
        <v>0.3332</v>
      </c>
      <c r="J484" s="588"/>
      <c r="K484" s="586"/>
      <c r="L484" s="588"/>
      <c r="M484" s="586"/>
      <c r="N484" s="589"/>
    </row>
    <row r="485" spans="1:14">
      <c r="A485" s="614"/>
      <c r="B485" s="592"/>
      <c r="C485" s="706" t="s">
        <v>951</v>
      </c>
      <c r="D485" s="706"/>
      <c r="E485" s="706"/>
      <c r="F485" s="706"/>
      <c r="G485" s="706"/>
      <c r="H485" s="706"/>
      <c r="I485" s="706"/>
      <c r="J485" s="706"/>
      <c r="K485" s="706"/>
      <c r="L485" s="706"/>
      <c r="M485" s="706"/>
      <c r="N485" s="709"/>
    </row>
    <row r="486" spans="1:14">
      <c r="A486" s="590"/>
      <c r="B486" s="591" t="s">
        <v>182</v>
      </c>
      <c r="C486" s="706" t="s">
        <v>269</v>
      </c>
      <c r="D486" s="706"/>
      <c r="E486" s="706"/>
      <c r="F486" s="593"/>
      <c r="G486" s="594"/>
      <c r="H486" s="594"/>
      <c r="I486" s="594"/>
      <c r="J486" s="595">
        <v>6.75</v>
      </c>
      <c r="K486" s="594"/>
      <c r="L486" s="595">
        <v>2.25</v>
      </c>
      <c r="M486" s="596">
        <v>32.61</v>
      </c>
      <c r="N486" s="598">
        <v>73</v>
      </c>
    </row>
    <row r="487" spans="1:14">
      <c r="A487" s="590"/>
      <c r="B487" s="591" t="s">
        <v>179</v>
      </c>
      <c r="C487" s="706" t="s">
        <v>170</v>
      </c>
      <c r="D487" s="706"/>
      <c r="E487" s="706"/>
      <c r="F487" s="593"/>
      <c r="G487" s="594"/>
      <c r="H487" s="594"/>
      <c r="I487" s="594"/>
      <c r="J487" s="595">
        <v>8.2899999999999991</v>
      </c>
      <c r="K487" s="594"/>
      <c r="L487" s="595">
        <v>2.76</v>
      </c>
      <c r="M487" s="596">
        <v>12.04</v>
      </c>
      <c r="N487" s="598">
        <v>33</v>
      </c>
    </row>
    <row r="488" spans="1:14">
      <c r="A488" s="590"/>
      <c r="B488" s="591" t="s">
        <v>175</v>
      </c>
      <c r="C488" s="706" t="s">
        <v>169</v>
      </c>
      <c r="D488" s="706"/>
      <c r="E488" s="706"/>
      <c r="F488" s="593"/>
      <c r="G488" s="594"/>
      <c r="H488" s="594"/>
      <c r="I488" s="594"/>
      <c r="J488" s="595">
        <v>0.81</v>
      </c>
      <c r="K488" s="594"/>
      <c r="L488" s="595">
        <v>0.27</v>
      </c>
      <c r="M488" s="596">
        <v>32.61</v>
      </c>
      <c r="N488" s="598">
        <v>9</v>
      </c>
    </row>
    <row r="489" spans="1:14">
      <c r="A489" s="590"/>
      <c r="B489" s="591" t="s">
        <v>318</v>
      </c>
      <c r="C489" s="706" t="s">
        <v>303</v>
      </c>
      <c r="D489" s="706"/>
      <c r="E489" s="706"/>
      <c r="F489" s="593"/>
      <c r="G489" s="594"/>
      <c r="H489" s="594"/>
      <c r="I489" s="594"/>
      <c r="J489" s="595">
        <v>0.37</v>
      </c>
      <c r="K489" s="594"/>
      <c r="L489" s="595">
        <v>0.12</v>
      </c>
      <c r="M489" s="596">
        <v>6.32</v>
      </c>
      <c r="N489" s="598">
        <v>1</v>
      </c>
    </row>
    <row r="490" spans="1:14">
      <c r="A490" s="599"/>
      <c r="B490" s="591"/>
      <c r="C490" s="706" t="s">
        <v>268</v>
      </c>
      <c r="D490" s="706"/>
      <c r="E490" s="706"/>
      <c r="F490" s="593" t="s">
        <v>168</v>
      </c>
      <c r="G490" s="596">
        <v>0.85</v>
      </c>
      <c r="H490" s="594"/>
      <c r="I490" s="616">
        <v>0.28322000000000003</v>
      </c>
      <c r="J490" s="601"/>
      <c r="K490" s="594"/>
      <c r="L490" s="601"/>
      <c r="M490" s="594"/>
      <c r="N490" s="602"/>
    </row>
    <row r="491" spans="1:14">
      <c r="A491" s="599"/>
      <c r="B491" s="591"/>
      <c r="C491" s="706" t="s">
        <v>167</v>
      </c>
      <c r="D491" s="706"/>
      <c r="E491" s="706"/>
      <c r="F491" s="593" t="s">
        <v>168</v>
      </c>
      <c r="G491" s="596">
        <v>7.0000000000000007E-2</v>
      </c>
      <c r="H491" s="594"/>
      <c r="I491" s="628">
        <v>2.3324000000000001E-2</v>
      </c>
      <c r="J491" s="601"/>
      <c r="K491" s="594"/>
      <c r="L491" s="601"/>
      <c r="M491" s="594"/>
      <c r="N491" s="602"/>
    </row>
    <row r="492" spans="1:14">
      <c r="A492" s="590"/>
      <c r="B492" s="591"/>
      <c r="C492" s="708" t="s">
        <v>166</v>
      </c>
      <c r="D492" s="708"/>
      <c r="E492" s="708"/>
      <c r="F492" s="603"/>
      <c r="G492" s="604"/>
      <c r="H492" s="604"/>
      <c r="I492" s="604"/>
      <c r="J492" s="605">
        <v>15.41</v>
      </c>
      <c r="K492" s="604"/>
      <c r="L492" s="605">
        <v>5.13</v>
      </c>
      <c r="M492" s="604"/>
      <c r="N492" s="606"/>
    </row>
    <row r="493" spans="1:14">
      <c r="A493" s="599"/>
      <c r="B493" s="591"/>
      <c r="C493" s="706" t="s">
        <v>165</v>
      </c>
      <c r="D493" s="706"/>
      <c r="E493" s="706"/>
      <c r="F493" s="593"/>
      <c r="G493" s="594"/>
      <c r="H493" s="594"/>
      <c r="I493" s="594"/>
      <c r="J493" s="601"/>
      <c r="K493" s="594"/>
      <c r="L493" s="595">
        <v>2.52</v>
      </c>
      <c r="M493" s="594"/>
      <c r="N493" s="598">
        <v>82</v>
      </c>
    </row>
    <row r="494" spans="1:14" ht="45">
      <c r="A494" s="599"/>
      <c r="B494" s="591" t="s">
        <v>496</v>
      </c>
      <c r="C494" s="706" t="s">
        <v>495</v>
      </c>
      <c r="D494" s="706"/>
      <c r="E494" s="706"/>
      <c r="F494" s="593" t="s">
        <v>161</v>
      </c>
      <c r="G494" s="607">
        <v>110</v>
      </c>
      <c r="H494" s="594"/>
      <c r="I494" s="607">
        <v>110</v>
      </c>
      <c r="J494" s="601"/>
      <c r="K494" s="594"/>
      <c r="L494" s="595">
        <v>2.77</v>
      </c>
      <c r="M494" s="594"/>
      <c r="N494" s="598">
        <v>90</v>
      </c>
    </row>
    <row r="495" spans="1:14" ht="45">
      <c r="A495" s="599"/>
      <c r="B495" s="591" t="s">
        <v>494</v>
      </c>
      <c r="C495" s="706" t="s">
        <v>493</v>
      </c>
      <c r="D495" s="706"/>
      <c r="E495" s="706"/>
      <c r="F495" s="593" t="s">
        <v>161</v>
      </c>
      <c r="G495" s="607">
        <v>69</v>
      </c>
      <c r="H495" s="594"/>
      <c r="I495" s="607">
        <v>69</v>
      </c>
      <c r="J495" s="601"/>
      <c r="K495" s="594"/>
      <c r="L495" s="595">
        <v>1.74</v>
      </c>
      <c r="M495" s="594"/>
      <c r="N495" s="598">
        <v>57</v>
      </c>
    </row>
    <row r="496" spans="1:14">
      <c r="A496" s="608"/>
      <c r="B496" s="609"/>
      <c r="C496" s="707" t="s">
        <v>159</v>
      </c>
      <c r="D496" s="707"/>
      <c r="E496" s="707"/>
      <c r="F496" s="585"/>
      <c r="G496" s="586"/>
      <c r="H496" s="586"/>
      <c r="I496" s="586"/>
      <c r="J496" s="588"/>
      <c r="K496" s="586"/>
      <c r="L496" s="610">
        <v>9.64</v>
      </c>
      <c r="M496" s="604"/>
      <c r="N496" s="618">
        <v>254</v>
      </c>
    </row>
    <row r="497" spans="1:14" ht="33.75">
      <c r="A497" s="583" t="s">
        <v>577</v>
      </c>
      <c r="B497" s="584" t="s">
        <v>576</v>
      </c>
      <c r="C497" s="707" t="s">
        <v>575</v>
      </c>
      <c r="D497" s="707"/>
      <c r="E497" s="707"/>
      <c r="F497" s="585" t="s">
        <v>288</v>
      </c>
      <c r="G497" s="586"/>
      <c r="H497" s="586"/>
      <c r="I497" s="624">
        <v>0.38318000000000002</v>
      </c>
      <c r="J497" s="610">
        <v>114.13</v>
      </c>
      <c r="K497" s="586"/>
      <c r="L497" s="610">
        <v>43.73</v>
      </c>
      <c r="M497" s="612">
        <v>6.32</v>
      </c>
      <c r="N497" s="618">
        <v>276</v>
      </c>
    </row>
    <row r="498" spans="1:14">
      <c r="A498" s="608"/>
      <c r="B498" s="609"/>
      <c r="C498" s="706" t="s">
        <v>952</v>
      </c>
      <c r="D498" s="706"/>
      <c r="E498" s="706"/>
      <c r="F498" s="706"/>
      <c r="G498" s="706"/>
      <c r="H498" s="706"/>
      <c r="I498" s="706"/>
      <c r="J498" s="706"/>
      <c r="K498" s="706"/>
      <c r="L498" s="706"/>
      <c r="M498" s="706"/>
      <c r="N498" s="709"/>
    </row>
    <row r="499" spans="1:14">
      <c r="A499" s="614"/>
      <c r="B499" s="592"/>
      <c r="C499" s="706" t="s">
        <v>953</v>
      </c>
      <c r="D499" s="706"/>
      <c r="E499" s="706"/>
      <c r="F499" s="706"/>
      <c r="G499" s="706"/>
      <c r="H499" s="706"/>
      <c r="I499" s="706"/>
      <c r="J499" s="706"/>
      <c r="K499" s="706"/>
      <c r="L499" s="706"/>
      <c r="M499" s="706"/>
      <c r="N499" s="709"/>
    </row>
    <row r="500" spans="1:14">
      <c r="A500" s="608"/>
      <c r="B500" s="609"/>
      <c r="C500" s="707" t="s">
        <v>159</v>
      </c>
      <c r="D500" s="707"/>
      <c r="E500" s="707"/>
      <c r="F500" s="585"/>
      <c r="G500" s="586"/>
      <c r="H500" s="586"/>
      <c r="I500" s="586"/>
      <c r="J500" s="588"/>
      <c r="K500" s="586"/>
      <c r="L500" s="610">
        <v>43.73</v>
      </c>
      <c r="M500" s="604"/>
      <c r="N500" s="618">
        <v>276</v>
      </c>
    </row>
    <row r="501" spans="1:14" ht="22.5">
      <c r="A501" s="583" t="s">
        <v>574</v>
      </c>
      <c r="B501" s="584" t="s">
        <v>573</v>
      </c>
      <c r="C501" s="707" t="s">
        <v>572</v>
      </c>
      <c r="D501" s="707"/>
      <c r="E501" s="707"/>
      <c r="F501" s="585" t="s">
        <v>284</v>
      </c>
      <c r="G501" s="586"/>
      <c r="H501" s="586"/>
      <c r="I501" s="622">
        <v>1.6000000000000001E-3</v>
      </c>
      <c r="J501" s="588"/>
      <c r="K501" s="586"/>
      <c r="L501" s="588"/>
      <c r="M501" s="586"/>
      <c r="N501" s="589"/>
    </row>
    <row r="502" spans="1:14">
      <c r="A502" s="614"/>
      <c r="B502" s="592"/>
      <c r="C502" s="706" t="s">
        <v>954</v>
      </c>
      <c r="D502" s="706"/>
      <c r="E502" s="706"/>
      <c r="F502" s="706"/>
      <c r="G502" s="706"/>
      <c r="H502" s="706"/>
      <c r="I502" s="706"/>
      <c r="J502" s="706"/>
      <c r="K502" s="706"/>
      <c r="L502" s="706"/>
      <c r="M502" s="706"/>
      <c r="N502" s="709"/>
    </row>
    <row r="503" spans="1:14">
      <c r="A503" s="623"/>
      <c r="B503" s="591"/>
      <c r="C503" s="706" t="s">
        <v>571</v>
      </c>
      <c r="D503" s="706"/>
      <c r="E503" s="706"/>
      <c r="F503" s="706"/>
      <c r="G503" s="706"/>
      <c r="H503" s="706"/>
      <c r="I503" s="706"/>
      <c r="J503" s="706"/>
      <c r="K503" s="706"/>
      <c r="L503" s="706"/>
      <c r="M503" s="706"/>
      <c r="N503" s="709"/>
    </row>
    <row r="504" spans="1:14">
      <c r="A504" s="590"/>
      <c r="B504" s="591" t="s">
        <v>182</v>
      </c>
      <c r="C504" s="706" t="s">
        <v>269</v>
      </c>
      <c r="D504" s="706"/>
      <c r="E504" s="706"/>
      <c r="F504" s="593"/>
      <c r="G504" s="594"/>
      <c r="H504" s="594"/>
      <c r="I504" s="594"/>
      <c r="J504" s="615">
        <v>1053</v>
      </c>
      <c r="K504" s="594"/>
      <c r="L504" s="595">
        <v>1.68</v>
      </c>
      <c r="M504" s="596">
        <v>32.61</v>
      </c>
      <c r="N504" s="598">
        <v>55</v>
      </c>
    </row>
    <row r="505" spans="1:14">
      <c r="A505" s="590"/>
      <c r="B505" s="591" t="s">
        <v>179</v>
      </c>
      <c r="C505" s="706" t="s">
        <v>170</v>
      </c>
      <c r="D505" s="706"/>
      <c r="E505" s="706"/>
      <c r="F505" s="593"/>
      <c r="G505" s="594"/>
      <c r="H505" s="594"/>
      <c r="I505" s="594"/>
      <c r="J505" s="615">
        <v>1566.06</v>
      </c>
      <c r="K505" s="594"/>
      <c r="L505" s="595">
        <v>2.5099999999999998</v>
      </c>
      <c r="M505" s="596">
        <v>12.04</v>
      </c>
      <c r="N505" s="598">
        <v>30</v>
      </c>
    </row>
    <row r="506" spans="1:14">
      <c r="A506" s="590"/>
      <c r="B506" s="591" t="s">
        <v>175</v>
      </c>
      <c r="C506" s="706" t="s">
        <v>169</v>
      </c>
      <c r="D506" s="706"/>
      <c r="E506" s="706"/>
      <c r="F506" s="593"/>
      <c r="G506" s="594"/>
      <c r="H506" s="594"/>
      <c r="I506" s="594"/>
      <c r="J506" s="595">
        <v>244.39</v>
      </c>
      <c r="K506" s="594"/>
      <c r="L506" s="595">
        <v>0.39</v>
      </c>
      <c r="M506" s="596">
        <v>32.61</v>
      </c>
      <c r="N506" s="598">
        <v>13</v>
      </c>
    </row>
    <row r="507" spans="1:14">
      <c r="A507" s="590"/>
      <c r="B507" s="591" t="s">
        <v>318</v>
      </c>
      <c r="C507" s="706" t="s">
        <v>303</v>
      </c>
      <c r="D507" s="706"/>
      <c r="E507" s="706"/>
      <c r="F507" s="593"/>
      <c r="G507" s="594"/>
      <c r="H507" s="594"/>
      <c r="I507" s="594"/>
      <c r="J507" s="595">
        <v>909.27</v>
      </c>
      <c r="K507" s="596">
        <v>1.02</v>
      </c>
      <c r="L507" s="595">
        <v>1.48</v>
      </c>
      <c r="M507" s="596">
        <v>6.32</v>
      </c>
      <c r="N507" s="598">
        <v>9</v>
      </c>
    </row>
    <row r="508" spans="1:14">
      <c r="A508" s="599"/>
      <c r="B508" s="591"/>
      <c r="C508" s="706" t="s">
        <v>268</v>
      </c>
      <c r="D508" s="706"/>
      <c r="E508" s="706"/>
      <c r="F508" s="593" t="s">
        <v>168</v>
      </c>
      <c r="G508" s="607">
        <v>135</v>
      </c>
      <c r="H508" s="594"/>
      <c r="I508" s="600">
        <v>0.216</v>
      </c>
      <c r="J508" s="601"/>
      <c r="K508" s="594"/>
      <c r="L508" s="601"/>
      <c r="M508" s="594"/>
      <c r="N508" s="602"/>
    </row>
    <row r="509" spans="1:14">
      <c r="A509" s="599"/>
      <c r="B509" s="591"/>
      <c r="C509" s="706" t="s">
        <v>167</v>
      </c>
      <c r="D509" s="706"/>
      <c r="E509" s="706"/>
      <c r="F509" s="593" t="s">
        <v>168</v>
      </c>
      <c r="G509" s="596">
        <v>18.12</v>
      </c>
      <c r="H509" s="594"/>
      <c r="I509" s="628">
        <v>2.8992E-2</v>
      </c>
      <c r="J509" s="601"/>
      <c r="K509" s="594"/>
      <c r="L509" s="601"/>
      <c r="M509" s="594"/>
      <c r="N509" s="602"/>
    </row>
    <row r="510" spans="1:14">
      <c r="A510" s="590"/>
      <c r="B510" s="591"/>
      <c r="C510" s="708" t="s">
        <v>166</v>
      </c>
      <c r="D510" s="708"/>
      <c r="E510" s="708"/>
      <c r="F510" s="603"/>
      <c r="G510" s="604"/>
      <c r="H510" s="604"/>
      <c r="I510" s="604"/>
      <c r="J510" s="617">
        <v>3528.33</v>
      </c>
      <c r="K510" s="604"/>
      <c r="L510" s="605">
        <v>5.67</v>
      </c>
      <c r="M510" s="604"/>
      <c r="N510" s="606"/>
    </row>
    <row r="511" spans="1:14">
      <c r="A511" s="599"/>
      <c r="B511" s="591"/>
      <c r="C511" s="706" t="s">
        <v>165</v>
      </c>
      <c r="D511" s="706"/>
      <c r="E511" s="706"/>
      <c r="F511" s="593"/>
      <c r="G511" s="594"/>
      <c r="H511" s="594"/>
      <c r="I511" s="594"/>
      <c r="J511" s="601"/>
      <c r="K511" s="594"/>
      <c r="L511" s="595">
        <v>2.0699999999999998</v>
      </c>
      <c r="M511" s="594"/>
      <c r="N511" s="598">
        <v>68</v>
      </c>
    </row>
    <row r="512" spans="1:14" ht="45">
      <c r="A512" s="599"/>
      <c r="B512" s="591" t="s">
        <v>488</v>
      </c>
      <c r="C512" s="706" t="s">
        <v>487</v>
      </c>
      <c r="D512" s="706"/>
      <c r="E512" s="706"/>
      <c r="F512" s="593" t="s">
        <v>161</v>
      </c>
      <c r="G512" s="607">
        <v>102</v>
      </c>
      <c r="H512" s="594"/>
      <c r="I512" s="607">
        <v>102</v>
      </c>
      <c r="J512" s="601"/>
      <c r="K512" s="594"/>
      <c r="L512" s="595">
        <v>2.11</v>
      </c>
      <c r="M512" s="594"/>
      <c r="N512" s="598">
        <v>69</v>
      </c>
    </row>
    <row r="513" spans="1:14" ht="45">
      <c r="A513" s="599"/>
      <c r="B513" s="591" t="s">
        <v>486</v>
      </c>
      <c r="C513" s="706" t="s">
        <v>485</v>
      </c>
      <c r="D513" s="706"/>
      <c r="E513" s="706"/>
      <c r="F513" s="593" t="s">
        <v>161</v>
      </c>
      <c r="G513" s="607">
        <v>58</v>
      </c>
      <c r="H513" s="594"/>
      <c r="I513" s="607">
        <v>58</v>
      </c>
      <c r="J513" s="601"/>
      <c r="K513" s="594"/>
      <c r="L513" s="595">
        <v>1.2</v>
      </c>
      <c r="M513" s="594"/>
      <c r="N513" s="598">
        <v>39</v>
      </c>
    </row>
    <row r="514" spans="1:14">
      <c r="A514" s="608"/>
      <c r="B514" s="609"/>
      <c r="C514" s="707" t="s">
        <v>159</v>
      </c>
      <c r="D514" s="707"/>
      <c r="E514" s="707"/>
      <c r="F514" s="585"/>
      <c r="G514" s="586"/>
      <c r="H514" s="586"/>
      <c r="I514" s="586"/>
      <c r="J514" s="588"/>
      <c r="K514" s="586"/>
      <c r="L514" s="610">
        <v>8.98</v>
      </c>
      <c r="M514" s="604"/>
      <c r="N514" s="618">
        <v>202</v>
      </c>
    </row>
    <row r="515" spans="1:14" ht="33.75">
      <c r="A515" s="583" t="s">
        <v>570</v>
      </c>
      <c r="B515" s="584" t="s">
        <v>569</v>
      </c>
      <c r="C515" s="707" t="s">
        <v>568</v>
      </c>
      <c r="D515" s="707"/>
      <c r="E515" s="707"/>
      <c r="F515" s="585" t="s">
        <v>288</v>
      </c>
      <c r="G515" s="586"/>
      <c r="H515" s="586"/>
      <c r="I515" s="622">
        <v>0.16639999999999999</v>
      </c>
      <c r="J515" s="610">
        <v>665</v>
      </c>
      <c r="K515" s="586"/>
      <c r="L515" s="610">
        <v>110.66</v>
      </c>
      <c r="M515" s="612">
        <v>6.32</v>
      </c>
      <c r="N515" s="618">
        <v>699</v>
      </c>
    </row>
    <row r="516" spans="1:14">
      <c r="A516" s="608"/>
      <c r="B516" s="609"/>
      <c r="C516" s="706" t="s">
        <v>941</v>
      </c>
      <c r="D516" s="706"/>
      <c r="E516" s="706"/>
      <c r="F516" s="706"/>
      <c r="G516" s="706"/>
      <c r="H516" s="706"/>
      <c r="I516" s="706"/>
      <c r="J516" s="706"/>
      <c r="K516" s="706"/>
      <c r="L516" s="706"/>
      <c r="M516" s="706"/>
      <c r="N516" s="709"/>
    </row>
    <row r="517" spans="1:14">
      <c r="A517" s="614"/>
      <c r="B517" s="592"/>
      <c r="C517" s="706" t="s">
        <v>955</v>
      </c>
      <c r="D517" s="706"/>
      <c r="E517" s="706"/>
      <c r="F517" s="706"/>
      <c r="G517" s="706"/>
      <c r="H517" s="706"/>
      <c r="I517" s="706"/>
      <c r="J517" s="706"/>
      <c r="K517" s="706"/>
      <c r="L517" s="706"/>
      <c r="M517" s="706"/>
      <c r="N517" s="709"/>
    </row>
    <row r="518" spans="1:14">
      <c r="A518" s="608"/>
      <c r="B518" s="609"/>
      <c r="C518" s="707" t="s">
        <v>159</v>
      </c>
      <c r="D518" s="707"/>
      <c r="E518" s="707"/>
      <c r="F518" s="585"/>
      <c r="G518" s="586"/>
      <c r="H518" s="586"/>
      <c r="I518" s="586"/>
      <c r="J518" s="588"/>
      <c r="K518" s="586"/>
      <c r="L518" s="610">
        <v>110.66</v>
      </c>
      <c r="M518" s="604"/>
      <c r="N518" s="618">
        <v>699</v>
      </c>
    </row>
    <row r="519" spans="1:14" ht="22.5">
      <c r="A519" s="583" t="s">
        <v>567</v>
      </c>
      <c r="B519" s="584" t="s">
        <v>566</v>
      </c>
      <c r="C519" s="707" t="s">
        <v>565</v>
      </c>
      <c r="D519" s="707"/>
      <c r="E519" s="707"/>
      <c r="F519" s="585" t="s">
        <v>308</v>
      </c>
      <c r="G519" s="586"/>
      <c r="H519" s="586"/>
      <c r="I519" s="613">
        <v>3.1E-2</v>
      </c>
      <c r="J519" s="588"/>
      <c r="K519" s="586"/>
      <c r="L519" s="588"/>
      <c r="M519" s="586"/>
      <c r="N519" s="589"/>
    </row>
    <row r="520" spans="1:14">
      <c r="A520" s="614"/>
      <c r="B520" s="592"/>
      <c r="C520" s="706" t="s">
        <v>956</v>
      </c>
      <c r="D520" s="706"/>
      <c r="E520" s="706"/>
      <c r="F520" s="706"/>
      <c r="G520" s="706"/>
      <c r="H520" s="706"/>
      <c r="I520" s="706"/>
      <c r="J520" s="706"/>
      <c r="K520" s="706"/>
      <c r="L520" s="706"/>
      <c r="M520" s="706"/>
      <c r="N520" s="709"/>
    </row>
    <row r="521" spans="1:14">
      <c r="A521" s="623"/>
      <c r="B521" s="591"/>
      <c r="C521" s="706" t="s">
        <v>564</v>
      </c>
      <c r="D521" s="706"/>
      <c r="E521" s="706"/>
      <c r="F521" s="706"/>
      <c r="G521" s="706"/>
      <c r="H521" s="706"/>
      <c r="I521" s="706"/>
      <c r="J521" s="706"/>
      <c r="K521" s="706"/>
      <c r="L521" s="706"/>
      <c r="M521" s="706"/>
      <c r="N521" s="709"/>
    </row>
    <row r="522" spans="1:14">
      <c r="A522" s="590"/>
      <c r="B522" s="591" t="s">
        <v>182</v>
      </c>
      <c r="C522" s="706" t="s">
        <v>269</v>
      </c>
      <c r="D522" s="706"/>
      <c r="E522" s="706"/>
      <c r="F522" s="593"/>
      <c r="G522" s="594"/>
      <c r="H522" s="594"/>
      <c r="I522" s="594"/>
      <c r="J522" s="595">
        <v>29.43</v>
      </c>
      <c r="K522" s="607">
        <v>2</v>
      </c>
      <c r="L522" s="595">
        <v>1.82</v>
      </c>
      <c r="M522" s="596">
        <v>32.61</v>
      </c>
      <c r="N522" s="598">
        <v>59</v>
      </c>
    </row>
    <row r="523" spans="1:14">
      <c r="A523" s="590"/>
      <c r="B523" s="591" t="s">
        <v>179</v>
      </c>
      <c r="C523" s="706" t="s">
        <v>170</v>
      </c>
      <c r="D523" s="706"/>
      <c r="E523" s="706"/>
      <c r="F523" s="593"/>
      <c r="G523" s="594"/>
      <c r="H523" s="594"/>
      <c r="I523" s="594"/>
      <c r="J523" s="595">
        <v>1.31</v>
      </c>
      <c r="K523" s="607">
        <v>2</v>
      </c>
      <c r="L523" s="595">
        <v>0.08</v>
      </c>
      <c r="M523" s="596">
        <v>12.04</v>
      </c>
      <c r="N523" s="598">
        <v>1</v>
      </c>
    </row>
    <row r="524" spans="1:14">
      <c r="A524" s="590"/>
      <c r="B524" s="591" t="s">
        <v>175</v>
      </c>
      <c r="C524" s="706" t="s">
        <v>169</v>
      </c>
      <c r="D524" s="706"/>
      <c r="E524" s="706"/>
      <c r="F524" s="593"/>
      <c r="G524" s="594"/>
      <c r="H524" s="594"/>
      <c r="I524" s="594"/>
      <c r="J524" s="595">
        <v>0.23</v>
      </c>
      <c r="K524" s="607">
        <v>2</v>
      </c>
      <c r="L524" s="595">
        <v>0.01</v>
      </c>
      <c r="M524" s="596">
        <v>32.61</v>
      </c>
      <c r="N524" s="602"/>
    </row>
    <row r="525" spans="1:14">
      <c r="A525" s="590"/>
      <c r="B525" s="591" t="s">
        <v>318</v>
      </c>
      <c r="C525" s="706" t="s">
        <v>303</v>
      </c>
      <c r="D525" s="706"/>
      <c r="E525" s="706"/>
      <c r="F525" s="593"/>
      <c r="G525" s="594"/>
      <c r="H525" s="594"/>
      <c r="I525" s="594"/>
      <c r="J525" s="615">
        <v>1492.06</v>
      </c>
      <c r="K525" s="607">
        <v>2</v>
      </c>
      <c r="L525" s="595">
        <v>92.51</v>
      </c>
      <c r="M525" s="596">
        <v>6.32</v>
      </c>
      <c r="N525" s="598">
        <v>585</v>
      </c>
    </row>
    <row r="526" spans="1:14">
      <c r="A526" s="599"/>
      <c r="B526" s="591"/>
      <c r="C526" s="706" t="s">
        <v>268</v>
      </c>
      <c r="D526" s="706"/>
      <c r="E526" s="706"/>
      <c r="F526" s="593" t="s">
        <v>168</v>
      </c>
      <c r="G526" s="596">
        <v>3.45</v>
      </c>
      <c r="H526" s="607">
        <v>2</v>
      </c>
      <c r="I526" s="625">
        <v>0.21390000000000001</v>
      </c>
      <c r="J526" s="601"/>
      <c r="K526" s="594"/>
      <c r="L526" s="601"/>
      <c r="M526" s="594"/>
      <c r="N526" s="602"/>
    </row>
    <row r="527" spans="1:14">
      <c r="A527" s="599"/>
      <c r="B527" s="591"/>
      <c r="C527" s="706" t="s">
        <v>167</v>
      </c>
      <c r="D527" s="706"/>
      <c r="E527" s="706"/>
      <c r="F527" s="593" t="s">
        <v>168</v>
      </c>
      <c r="G527" s="596">
        <v>0.02</v>
      </c>
      <c r="H527" s="607">
        <v>2</v>
      </c>
      <c r="I527" s="616">
        <v>1.24E-3</v>
      </c>
      <c r="J527" s="601"/>
      <c r="K527" s="594"/>
      <c r="L527" s="601"/>
      <c r="M527" s="594"/>
      <c r="N527" s="602"/>
    </row>
    <row r="528" spans="1:14">
      <c r="A528" s="590"/>
      <c r="B528" s="591"/>
      <c r="C528" s="708" t="s">
        <v>166</v>
      </c>
      <c r="D528" s="708"/>
      <c r="E528" s="708"/>
      <c r="F528" s="603"/>
      <c r="G528" s="604"/>
      <c r="H528" s="604"/>
      <c r="I528" s="604"/>
      <c r="J528" s="617">
        <v>1522.8</v>
      </c>
      <c r="K528" s="604"/>
      <c r="L528" s="605">
        <v>94.41</v>
      </c>
      <c r="M528" s="604"/>
      <c r="N528" s="606"/>
    </row>
    <row r="529" spans="1:14">
      <c r="A529" s="599"/>
      <c r="B529" s="591"/>
      <c r="C529" s="706" t="s">
        <v>165</v>
      </c>
      <c r="D529" s="706"/>
      <c r="E529" s="706"/>
      <c r="F529" s="593"/>
      <c r="G529" s="594"/>
      <c r="H529" s="594"/>
      <c r="I529" s="594"/>
      <c r="J529" s="601"/>
      <c r="K529" s="594"/>
      <c r="L529" s="595">
        <v>1.83</v>
      </c>
      <c r="M529" s="594"/>
      <c r="N529" s="598">
        <v>59</v>
      </c>
    </row>
    <row r="530" spans="1:14" ht="45">
      <c r="A530" s="599"/>
      <c r="B530" s="591" t="s">
        <v>563</v>
      </c>
      <c r="C530" s="706" t="s">
        <v>562</v>
      </c>
      <c r="D530" s="706"/>
      <c r="E530" s="706"/>
      <c r="F530" s="593" t="s">
        <v>161</v>
      </c>
      <c r="G530" s="607">
        <v>112</v>
      </c>
      <c r="H530" s="594"/>
      <c r="I530" s="607">
        <v>112</v>
      </c>
      <c r="J530" s="601"/>
      <c r="K530" s="594"/>
      <c r="L530" s="595">
        <v>2.0499999999999998</v>
      </c>
      <c r="M530" s="594"/>
      <c r="N530" s="598">
        <v>66</v>
      </c>
    </row>
    <row r="531" spans="1:14" ht="45">
      <c r="A531" s="599"/>
      <c r="B531" s="591" t="s">
        <v>561</v>
      </c>
      <c r="C531" s="706" t="s">
        <v>560</v>
      </c>
      <c r="D531" s="706"/>
      <c r="E531" s="706"/>
      <c r="F531" s="593" t="s">
        <v>161</v>
      </c>
      <c r="G531" s="607">
        <v>65</v>
      </c>
      <c r="H531" s="594"/>
      <c r="I531" s="607">
        <v>65</v>
      </c>
      <c r="J531" s="601"/>
      <c r="K531" s="594"/>
      <c r="L531" s="595">
        <v>1.19</v>
      </c>
      <c r="M531" s="594"/>
      <c r="N531" s="598">
        <v>38</v>
      </c>
    </row>
    <row r="532" spans="1:14">
      <c r="A532" s="608"/>
      <c r="B532" s="609"/>
      <c r="C532" s="707" t="s">
        <v>159</v>
      </c>
      <c r="D532" s="707"/>
      <c r="E532" s="707"/>
      <c r="F532" s="585"/>
      <c r="G532" s="586"/>
      <c r="H532" s="586"/>
      <c r="I532" s="586"/>
      <c r="J532" s="588"/>
      <c r="K532" s="586"/>
      <c r="L532" s="610">
        <v>97.65</v>
      </c>
      <c r="M532" s="604"/>
      <c r="N532" s="618">
        <v>749</v>
      </c>
    </row>
    <row r="533" spans="1:14" ht="22.5">
      <c r="A533" s="583" t="s">
        <v>559</v>
      </c>
      <c r="B533" s="584" t="s">
        <v>558</v>
      </c>
      <c r="C533" s="707" t="s">
        <v>556</v>
      </c>
      <c r="D533" s="707"/>
      <c r="E533" s="707"/>
      <c r="F533" s="585" t="s">
        <v>557</v>
      </c>
      <c r="G533" s="586"/>
      <c r="H533" s="586"/>
      <c r="I533" s="619">
        <v>1</v>
      </c>
      <c r="J533" s="588"/>
      <c r="K533" s="586"/>
      <c r="L533" s="588"/>
      <c r="M533" s="586"/>
      <c r="N533" s="589"/>
    </row>
    <row r="534" spans="1:14">
      <c r="A534" s="590"/>
      <c r="B534" s="591" t="s">
        <v>182</v>
      </c>
      <c r="C534" s="706" t="s">
        <v>269</v>
      </c>
      <c r="D534" s="706"/>
      <c r="E534" s="706"/>
      <c r="F534" s="593"/>
      <c r="G534" s="594"/>
      <c r="H534" s="594"/>
      <c r="I534" s="594"/>
      <c r="J534" s="595">
        <v>14.48</v>
      </c>
      <c r="K534" s="594"/>
      <c r="L534" s="595">
        <v>14.48</v>
      </c>
      <c r="M534" s="596">
        <v>32.61</v>
      </c>
      <c r="N534" s="598">
        <v>472</v>
      </c>
    </row>
    <row r="535" spans="1:14">
      <c r="A535" s="590"/>
      <c r="B535" s="591" t="s">
        <v>179</v>
      </c>
      <c r="C535" s="706" t="s">
        <v>170</v>
      </c>
      <c r="D535" s="706"/>
      <c r="E535" s="706"/>
      <c r="F535" s="593"/>
      <c r="G535" s="594"/>
      <c r="H535" s="594"/>
      <c r="I535" s="594"/>
      <c r="J535" s="595">
        <v>47.29</v>
      </c>
      <c r="K535" s="594"/>
      <c r="L535" s="595">
        <v>47.29</v>
      </c>
      <c r="M535" s="596">
        <v>12.04</v>
      </c>
      <c r="N535" s="598">
        <v>569</v>
      </c>
    </row>
    <row r="536" spans="1:14">
      <c r="A536" s="590"/>
      <c r="B536" s="591" t="s">
        <v>175</v>
      </c>
      <c r="C536" s="706" t="s">
        <v>169</v>
      </c>
      <c r="D536" s="706"/>
      <c r="E536" s="706"/>
      <c r="F536" s="593"/>
      <c r="G536" s="594"/>
      <c r="H536" s="594"/>
      <c r="I536" s="594"/>
      <c r="J536" s="595">
        <v>6.05</v>
      </c>
      <c r="K536" s="594"/>
      <c r="L536" s="595">
        <v>6.05</v>
      </c>
      <c r="M536" s="596">
        <v>32.61</v>
      </c>
      <c r="N536" s="598">
        <v>197</v>
      </c>
    </row>
    <row r="537" spans="1:14">
      <c r="A537" s="590"/>
      <c r="B537" s="591" t="s">
        <v>318</v>
      </c>
      <c r="C537" s="706" t="s">
        <v>303</v>
      </c>
      <c r="D537" s="706"/>
      <c r="E537" s="706"/>
      <c r="F537" s="593"/>
      <c r="G537" s="594"/>
      <c r="H537" s="594"/>
      <c r="I537" s="594"/>
      <c r="J537" s="595">
        <v>24.16</v>
      </c>
      <c r="K537" s="594"/>
      <c r="L537" s="595">
        <v>24.16</v>
      </c>
      <c r="M537" s="596">
        <v>6.32</v>
      </c>
      <c r="N537" s="598">
        <v>153</v>
      </c>
    </row>
    <row r="538" spans="1:14">
      <c r="A538" s="599"/>
      <c r="B538" s="591"/>
      <c r="C538" s="706" t="s">
        <v>268</v>
      </c>
      <c r="D538" s="706"/>
      <c r="E538" s="706"/>
      <c r="F538" s="593" t="s">
        <v>168</v>
      </c>
      <c r="G538" s="596">
        <v>1.54</v>
      </c>
      <c r="H538" s="594"/>
      <c r="I538" s="596">
        <v>1.54</v>
      </c>
      <c r="J538" s="601"/>
      <c r="K538" s="594"/>
      <c r="L538" s="601"/>
      <c r="M538" s="594"/>
      <c r="N538" s="602"/>
    </row>
    <row r="539" spans="1:14">
      <c r="A539" s="599"/>
      <c r="B539" s="591"/>
      <c r="C539" s="706" t="s">
        <v>167</v>
      </c>
      <c r="D539" s="706"/>
      <c r="E539" s="706"/>
      <c r="F539" s="593" t="s">
        <v>168</v>
      </c>
      <c r="G539" s="596">
        <v>0.48</v>
      </c>
      <c r="H539" s="594"/>
      <c r="I539" s="596">
        <v>0.48</v>
      </c>
      <c r="J539" s="601"/>
      <c r="K539" s="594"/>
      <c r="L539" s="601"/>
      <c r="M539" s="594"/>
      <c r="N539" s="602"/>
    </row>
    <row r="540" spans="1:14">
      <c r="A540" s="590"/>
      <c r="B540" s="591"/>
      <c r="C540" s="708" t="s">
        <v>166</v>
      </c>
      <c r="D540" s="708"/>
      <c r="E540" s="708"/>
      <c r="F540" s="603"/>
      <c r="G540" s="604"/>
      <c r="H540" s="604"/>
      <c r="I540" s="604"/>
      <c r="J540" s="605">
        <v>85.93</v>
      </c>
      <c r="K540" s="604"/>
      <c r="L540" s="605">
        <v>85.93</v>
      </c>
      <c r="M540" s="604"/>
      <c r="N540" s="606"/>
    </row>
    <row r="541" spans="1:14">
      <c r="A541" s="599"/>
      <c r="B541" s="591"/>
      <c r="C541" s="706" t="s">
        <v>165</v>
      </c>
      <c r="D541" s="706"/>
      <c r="E541" s="706"/>
      <c r="F541" s="593"/>
      <c r="G541" s="594"/>
      <c r="H541" s="594"/>
      <c r="I541" s="594"/>
      <c r="J541" s="601"/>
      <c r="K541" s="594"/>
      <c r="L541" s="595">
        <v>20.53</v>
      </c>
      <c r="M541" s="594"/>
      <c r="N541" s="598">
        <v>669</v>
      </c>
    </row>
    <row r="542" spans="1:14" ht="45">
      <c r="A542" s="599"/>
      <c r="B542" s="591" t="s">
        <v>341</v>
      </c>
      <c r="C542" s="706" t="s">
        <v>340</v>
      </c>
      <c r="D542" s="706"/>
      <c r="E542" s="706"/>
      <c r="F542" s="593" t="s">
        <v>161</v>
      </c>
      <c r="G542" s="607">
        <v>117</v>
      </c>
      <c r="H542" s="594"/>
      <c r="I542" s="607">
        <v>117</v>
      </c>
      <c r="J542" s="601"/>
      <c r="K542" s="594"/>
      <c r="L542" s="595">
        <v>24.02</v>
      </c>
      <c r="M542" s="594"/>
      <c r="N542" s="598">
        <v>783</v>
      </c>
    </row>
    <row r="543" spans="1:14" ht="45">
      <c r="A543" s="599"/>
      <c r="B543" s="591" t="s">
        <v>339</v>
      </c>
      <c r="C543" s="706" t="s">
        <v>338</v>
      </c>
      <c r="D543" s="706"/>
      <c r="E543" s="706"/>
      <c r="F543" s="593" t="s">
        <v>161</v>
      </c>
      <c r="G543" s="607">
        <v>74</v>
      </c>
      <c r="H543" s="594"/>
      <c r="I543" s="607">
        <v>74</v>
      </c>
      <c r="J543" s="601"/>
      <c r="K543" s="594"/>
      <c r="L543" s="595">
        <v>15.19</v>
      </c>
      <c r="M543" s="594"/>
      <c r="N543" s="598">
        <v>495</v>
      </c>
    </row>
    <row r="544" spans="1:14">
      <c r="A544" s="608"/>
      <c r="B544" s="609"/>
      <c r="C544" s="707" t="s">
        <v>159</v>
      </c>
      <c r="D544" s="707"/>
      <c r="E544" s="707"/>
      <c r="F544" s="585"/>
      <c r="G544" s="586"/>
      <c r="H544" s="586"/>
      <c r="I544" s="586"/>
      <c r="J544" s="588"/>
      <c r="K544" s="586"/>
      <c r="L544" s="610">
        <v>125.14</v>
      </c>
      <c r="M544" s="604"/>
      <c r="N544" s="611">
        <v>2472</v>
      </c>
    </row>
    <row r="545" spans="1:14" ht="33.75">
      <c r="A545" s="583" t="s">
        <v>555</v>
      </c>
      <c r="B545" s="584" t="s">
        <v>554</v>
      </c>
      <c r="C545" s="707" t="s">
        <v>553</v>
      </c>
      <c r="D545" s="707"/>
      <c r="E545" s="707"/>
      <c r="F545" s="585" t="s">
        <v>550</v>
      </c>
      <c r="G545" s="586"/>
      <c r="H545" s="586"/>
      <c r="I545" s="587">
        <v>1.7</v>
      </c>
      <c r="J545" s="610">
        <v>14.64</v>
      </c>
      <c r="K545" s="586"/>
      <c r="L545" s="610">
        <v>24.89</v>
      </c>
      <c r="M545" s="612">
        <v>6.32</v>
      </c>
      <c r="N545" s="618">
        <v>157</v>
      </c>
    </row>
    <row r="546" spans="1:14">
      <c r="A546" s="608"/>
      <c r="B546" s="609"/>
      <c r="C546" s="706" t="s">
        <v>936</v>
      </c>
      <c r="D546" s="706"/>
      <c r="E546" s="706"/>
      <c r="F546" s="706"/>
      <c r="G546" s="706"/>
      <c r="H546" s="706"/>
      <c r="I546" s="706"/>
      <c r="J546" s="706"/>
      <c r="K546" s="706"/>
      <c r="L546" s="706"/>
      <c r="M546" s="706"/>
      <c r="N546" s="709"/>
    </row>
    <row r="547" spans="1:14">
      <c r="A547" s="614"/>
      <c r="B547" s="592"/>
      <c r="C547" s="706" t="s">
        <v>957</v>
      </c>
      <c r="D547" s="706"/>
      <c r="E547" s="706"/>
      <c r="F547" s="706"/>
      <c r="G547" s="706"/>
      <c r="H547" s="706"/>
      <c r="I547" s="706"/>
      <c r="J547" s="706"/>
      <c r="K547" s="706"/>
      <c r="L547" s="706"/>
      <c r="M547" s="706"/>
      <c r="N547" s="709"/>
    </row>
    <row r="548" spans="1:14">
      <c r="A548" s="608"/>
      <c r="B548" s="609"/>
      <c r="C548" s="707" t="s">
        <v>159</v>
      </c>
      <c r="D548" s="707"/>
      <c r="E548" s="707"/>
      <c r="F548" s="585"/>
      <c r="G548" s="586"/>
      <c r="H548" s="586"/>
      <c r="I548" s="586"/>
      <c r="J548" s="588"/>
      <c r="K548" s="586"/>
      <c r="L548" s="610">
        <v>24.89</v>
      </c>
      <c r="M548" s="604"/>
      <c r="N548" s="618">
        <v>157</v>
      </c>
    </row>
    <row r="549" spans="1:14" ht="33.75">
      <c r="A549" s="583" t="s">
        <v>552</v>
      </c>
      <c r="B549" s="584" t="s">
        <v>551</v>
      </c>
      <c r="C549" s="707" t="s">
        <v>549</v>
      </c>
      <c r="D549" s="707"/>
      <c r="E549" s="707"/>
      <c r="F549" s="585" t="s">
        <v>550</v>
      </c>
      <c r="G549" s="586"/>
      <c r="H549" s="586"/>
      <c r="I549" s="612">
        <v>1.05</v>
      </c>
      <c r="J549" s="610">
        <v>198</v>
      </c>
      <c r="K549" s="586"/>
      <c r="L549" s="610">
        <v>207.9</v>
      </c>
      <c r="M549" s="612">
        <v>6.32</v>
      </c>
      <c r="N549" s="611">
        <v>1314</v>
      </c>
    </row>
    <row r="550" spans="1:14">
      <c r="A550" s="608"/>
      <c r="B550" s="609"/>
      <c r="C550" s="706" t="s">
        <v>936</v>
      </c>
      <c r="D550" s="706"/>
      <c r="E550" s="706"/>
      <c r="F550" s="706"/>
      <c r="G550" s="706"/>
      <c r="H550" s="706"/>
      <c r="I550" s="706"/>
      <c r="J550" s="706"/>
      <c r="K550" s="706"/>
      <c r="L550" s="706"/>
      <c r="M550" s="706"/>
      <c r="N550" s="709"/>
    </row>
    <row r="551" spans="1:14">
      <c r="A551" s="614"/>
      <c r="B551" s="592"/>
      <c r="C551" s="706" t="s">
        <v>958</v>
      </c>
      <c r="D551" s="706"/>
      <c r="E551" s="706"/>
      <c r="F551" s="706"/>
      <c r="G551" s="706"/>
      <c r="H551" s="706"/>
      <c r="I551" s="706"/>
      <c r="J551" s="706"/>
      <c r="K551" s="706"/>
      <c r="L551" s="706"/>
      <c r="M551" s="706"/>
      <c r="N551" s="709"/>
    </row>
    <row r="552" spans="1:14">
      <c r="A552" s="608"/>
      <c r="B552" s="609"/>
      <c r="C552" s="707" t="s">
        <v>159</v>
      </c>
      <c r="D552" s="707"/>
      <c r="E552" s="707"/>
      <c r="F552" s="585"/>
      <c r="G552" s="586"/>
      <c r="H552" s="586"/>
      <c r="I552" s="586"/>
      <c r="J552" s="588"/>
      <c r="K552" s="586"/>
      <c r="L552" s="610">
        <v>207.9</v>
      </c>
      <c r="M552" s="604"/>
      <c r="N552" s="611">
        <v>1314</v>
      </c>
    </row>
    <row r="553" spans="1:14" ht="33.75">
      <c r="A553" s="583" t="s">
        <v>548</v>
      </c>
      <c r="B553" s="584" t="s">
        <v>547</v>
      </c>
      <c r="C553" s="707" t="s">
        <v>546</v>
      </c>
      <c r="D553" s="707"/>
      <c r="E553" s="707"/>
      <c r="F553" s="585" t="s">
        <v>395</v>
      </c>
      <c r="G553" s="586"/>
      <c r="H553" s="586"/>
      <c r="I553" s="627">
        <v>1.6819999999999999E-3</v>
      </c>
      <c r="J553" s="621">
        <v>7441</v>
      </c>
      <c r="K553" s="586"/>
      <c r="L553" s="610">
        <v>12.52</v>
      </c>
      <c r="M553" s="612">
        <v>6.32</v>
      </c>
      <c r="N553" s="618">
        <v>79</v>
      </c>
    </row>
    <row r="554" spans="1:14">
      <c r="A554" s="608"/>
      <c r="B554" s="609"/>
      <c r="C554" s="706" t="s">
        <v>936</v>
      </c>
      <c r="D554" s="706"/>
      <c r="E554" s="706"/>
      <c r="F554" s="706"/>
      <c r="G554" s="706"/>
      <c r="H554" s="706"/>
      <c r="I554" s="706"/>
      <c r="J554" s="706"/>
      <c r="K554" s="706"/>
      <c r="L554" s="706"/>
      <c r="M554" s="706"/>
      <c r="N554" s="709"/>
    </row>
    <row r="555" spans="1:14">
      <c r="A555" s="614"/>
      <c r="B555" s="592"/>
      <c r="C555" s="706" t="s">
        <v>959</v>
      </c>
      <c r="D555" s="706"/>
      <c r="E555" s="706"/>
      <c r="F555" s="706"/>
      <c r="G555" s="706"/>
      <c r="H555" s="706"/>
      <c r="I555" s="706"/>
      <c r="J555" s="706"/>
      <c r="K555" s="706"/>
      <c r="L555" s="706"/>
      <c r="M555" s="706"/>
      <c r="N555" s="709"/>
    </row>
    <row r="556" spans="1:14">
      <c r="A556" s="608"/>
      <c r="B556" s="609"/>
      <c r="C556" s="707" t="s">
        <v>159</v>
      </c>
      <c r="D556" s="707"/>
      <c r="E556" s="707"/>
      <c r="F556" s="585"/>
      <c r="G556" s="586"/>
      <c r="H556" s="586"/>
      <c r="I556" s="586"/>
      <c r="J556" s="588"/>
      <c r="K556" s="586"/>
      <c r="L556" s="610">
        <v>12.52</v>
      </c>
      <c r="M556" s="604"/>
      <c r="N556" s="618">
        <v>79</v>
      </c>
    </row>
    <row r="557" spans="1:14" ht="22.5">
      <c r="A557" s="583" t="s">
        <v>545</v>
      </c>
      <c r="B557" s="584" t="s">
        <v>544</v>
      </c>
      <c r="C557" s="707" t="s">
        <v>543</v>
      </c>
      <c r="D557" s="707"/>
      <c r="E557" s="707"/>
      <c r="F557" s="585" t="s">
        <v>308</v>
      </c>
      <c r="G557" s="586"/>
      <c r="H557" s="586"/>
      <c r="I557" s="627">
        <v>4.0980000000000001E-3</v>
      </c>
      <c r="J557" s="588"/>
      <c r="K557" s="586"/>
      <c r="L557" s="588"/>
      <c r="M557" s="586"/>
      <c r="N557" s="589"/>
    </row>
    <row r="558" spans="1:14">
      <c r="A558" s="614"/>
      <c r="B558" s="592"/>
      <c r="C558" s="706" t="s">
        <v>960</v>
      </c>
      <c r="D558" s="706"/>
      <c r="E558" s="706"/>
      <c r="F558" s="706"/>
      <c r="G558" s="706"/>
      <c r="H558" s="706"/>
      <c r="I558" s="706"/>
      <c r="J558" s="706"/>
      <c r="K558" s="706"/>
      <c r="L558" s="706"/>
      <c r="M558" s="706"/>
      <c r="N558" s="709"/>
    </row>
    <row r="559" spans="1:14">
      <c r="A559" s="623"/>
      <c r="B559" s="591"/>
      <c r="C559" s="706" t="s">
        <v>542</v>
      </c>
      <c r="D559" s="706"/>
      <c r="E559" s="706"/>
      <c r="F559" s="706"/>
      <c r="G559" s="706"/>
      <c r="H559" s="706"/>
      <c r="I559" s="706"/>
      <c r="J559" s="706"/>
      <c r="K559" s="706"/>
      <c r="L559" s="706"/>
      <c r="M559" s="706"/>
      <c r="N559" s="709"/>
    </row>
    <row r="560" spans="1:14">
      <c r="A560" s="623"/>
      <c r="B560" s="591"/>
      <c r="C560" s="706" t="s">
        <v>541</v>
      </c>
      <c r="D560" s="706"/>
      <c r="E560" s="706"/>
      <c r="F560" s="706"/>
      <c r="G560" s="706"/>
      <c r="H560" s="706"/>
      <c r="I560" s="706"/>
      <c r="J560" s="706"/>
      <c r="K560" s="706"/>
      <c r="L560" s="706"/>
      <c r="M560" s="706"/>
      <c r="N560" s="709"/>
    </row>
    <row r="561" spans="1:14">
      <c r="A561" s="590"/>
      <c r="B561" s="591" t="s">
        <v>182</v>
      </c>
      <c r="C561" s="706" t="s">
        <v>269</v>
      </c>
      <c r="D561" s="706"/>
      <c r="E561" s="706"/>
      <c r="F561" s="593"/>
      <c r="G561" s="594"/>
      <c r="H561" s="594"/>
      <c r="I561" s="594"/>
      <c r="J561" s="595">
        <v>56.55</v>
      </c>
      <c r="K561" s="620">
        <v>2.2000000000000002</v>
      </c>
      <c r="L561" s="595">
        <v>0.51</v>
      </c>
      <c r="M561" s="596">
        <v>32.61</v>
      </c>
      <c r="N561" s="598">
        <v>17</v>
      </c>
    </row>
    <row r="562" spans="1:14">
      <c r="A562" s="590"/>
      <c r="B562" s="591" t="s">
        <v>179</v>
      </c>
      <c r="C562" s="706" t="s">
        <v>170</v>
      </c>
      <c r="D562" s="706"/>
      <c r="E562" s="706"/>
      <c r="F562" s="593"/>
      <c r="G562" s="594"/>
      <c r="H562" s="594"/>
      <c r="I562" s="594"/>
      <c r="J562" s="595">
        <v>9.2200000000000006</v>
      </c>
      <c r="K562" s="620">
        <v>2.2000000000000002</v>
      </c>
      <c r="L562" s="595">
        <v>0.08</v>
      </c>
      <c r="M562" s="596">
        <v>12.04</v>
      </c>
      <c r="N562" s="598">
        <v>1</v>
      </c>
    </row>
    <row r="563" spans="1:14">
      <c r="A563" s="590"/>
      <c r="B563" s="591" t="s">
        <v>175</v>
      </c>
      <c r="C563" s="706" t="s">
        <v>169</v>
      </c>
      <c r="D563" s="706"/>
      <c r="E563" s="706"/>
      <c r="F563" s="593"/>
      <c r="G563" s="594"/>
      <c r="H563" s="594"/>
      <c r="I563" s="594"/>
      <c r="J563" s="595">
        <v>0.22</v>
      </c>
      <c r="K563" s="620">
        <v>2.2000000000000002</v>
      </c>
      <c r="L563" s="595">
        <v>0</v>
      </c>
      <c r="M563" s="596">
        <v>32.61</v>
      </c>
      <c r="N563" s="602"/>
    </row>
    <row r="564" spans="1:14">
      <c r="A564" s="590"/>
      <c r="B564" s="591" t="s">
        <v>318</v>
      </c>
      <c r="C564" s="706" t="s">
        <v>303</v>
      </c>
      <c r="D564" s="706"/>
      <c r="E564" s="706"/>
      <c r="F564" s="593"/>
      <c r="G564" s="594"/>
      <c r="H564" s="594"/>
      <c r="I564" s="594"/>
      <c r="J564" s="595">
        <v>152.04</v>
      </c>
      <c r="K564" s="620">
        <v>2.2000000000000002</v>
      </c>
      <c r="L564" s="595">
        <v>1.37</v>
      </c>
      <c r="M564" s="596">
        <v>6.32</v>
      </c>
      <c r="N564" s="598">
        <v>9</v>
      </c>
    </row>
    <row r="565" spans="1:14">
      <c r="A565" s="599"/>
      <c r="B565" s="591"/>
      <c r="C565" s="706" t="s">
        <v>268</v>
      </c>
      <c r="D565" s="706"/>
      <c r="E565" s="706"/>
      <c r="F565" s="593" t="s">
        <v>168</v>
      </c>
      <c r="G565" s="596">
        <v>5.31</v>
      </c>
      <c r="H565" s="620">
        <v>2.2000000000000002</v>
      </c>
      <c r="I565" s="626">
        <v>4.78728E-2</v>
      </c>
      <c r="J565" s="601"/>
      <c r="K565" s="594"/>
      <c r="L565" s="601"/>
      <c r="M565" s="594"/>
      <c r="N565" s="602"/>
    </row>
    <row r="566" spans="1:14">
      <c r="A566" s="599"/>
      <c r="B566" s="591"/>
      <c r="C566" s="706" t="s">
        <v>167</v>
      </c>
      <c r="D566" s="706"/>
      <c r="E566" s="706"/>
      <c r="F566" s="593" t="s">
        <v>168</v>
      </c>
      <c r="G566" s="596">
        <v>0.02</v>
      </c>
      <c r="H566" s="620">
        <v>2.2000000000000002</v>
      </c>
      <c r="I566" s="626">
        <v>1.8029999999999999E-4</v>
      </c>
      <c r="J566" s="601"/>
      <c r="K566" s="594"/>
      <c r="L566" s="601"/>
      <c r="M566" s="594"/>
      <c r="N566" s="602"/>
    </row>
    <row r="567" spans="1:14">
      <c r="A567" s="590"/>
      <c r="B567" s="591"/>
      <c r="C567" s="708" t="s">
        <v>166</v>
      </c>
      <c r="D567" s="708"/>
      <c r="E567" s="708"/>
      <c r="F567" s="603"/>
      <c r="G567" s="604"/>
      <c r="H567" s="604"/>
      <c r="I567" s="604"/>
      <c r="J567" s="605">
        <v>217.81</v>
      </c>
      <c r="K567" s="604"/>
      <c r="L567" s="605">
        <v>1.96</v>
      </c>
      <c r="M567" s="604"/>
      <c r="N567" s="606"/>
    </row>
    <row r="568" spans="1:14">
      <c r="A568" s="599"/>
      <c r="B568" s="591"/>
      <c r="C568" s="706" t="s">
        <v>165</v>
      </c>
      <c r="D568" s="706"/>
      <c r="E568" s="706"/>
      <c r="F568" s="593"/>
      <c r="G568" s="594"/>
      <c r="H568" s="594"/>
      <c r="I568" s="594"/>
      <c r="J568" s="601"/>
      <c r="K568" s="594"/>
      <c r="L568" s="595">
        <v>0.51</v>
      </c>
      <c r="M568" s="594"/>
      <c r="N568" s="598">
        <v>17</v>
      </c>
    </row>
    <row r="569" spans="1:14" ht="45">
      <c r="A569" s="599"/>
      <c r="B569" s="591" t="s">
        <v>538</v>
      </c>
      <c r="C569" s="706" t="s">
        <v>537</v>
      </c>
      <c r="D569" s="706"/>
      <c r="E569" s="706"/>
      <c r="F569" s="593" t="s">
        <v>161</v>
      </c>
      <c r="G569" s="607">
        <v>94</v>
      </c>
      <c r="H569" s="594"/>
      <c r="I569" s="607">
        <v>94</v>
      </c>
      <c r="J569" s="601"/>
      <c r="K569" s="594"/>
      <c r="L569" s="595">
        <v>0.48</v>
      </c>
      <c r="M569" s="594"/>
      <c r="N569" s="598">
        <v>16</v>
      </c>
    </row>
    <row r="570" spans="1:14" ht="45">
      <c r="A570" s="599"/>
      <c r="B570" s="591" t="s">
        <v>536</v>
      </c>
      <c r="C570" s="706" t="s">
        <v>535</v>
      </c>
      <c r="D570" s="706"/>
      <c r="E570" s="706"/>
      <c r="F570" s="593" t="s">
        <v>161</v>
      </c>
      <c r="G570" s="607">
        <v>51</v>
      </c>
      <c r="H570" s="594"/>
      <c r="I570" s="607">
        <v>51</v>
      </c>
      <c r="J570" s="601"/>
      <c r="K570" s="594"/>
      <c r="L570" s="595">
        <v>0.26</v>
      </c>
      <c r="M570" s="594"/>
      <c r="N570" s="598">
        <v>9</v>
      </c>
    </row>
    <row r="571" spans="1:14">
      <c r="A571" s="608"/>
      <c r="B571" s="609"/>
      <c r="C571" s="707" t="s">
        <v>159</v>
      </c>
      <c r="D571" s="707"/>
      <c r="E571" s="707"/>
      <c r="F571" s="585"/>
      <c r="G571" s="586"/>
      <c r="H571" s="586"/>
      <c r="I571" s="586"/>
      <c r="J571" s="588"/>
      <c r="K571" s="586"/>
      <c r="L571" s="610">
        <v>2.7</v>
      </c>
      <c r="M571" s="604"/>
      <c r="N571" s="618">
        <v>52</v>
      </c>
    </row>
    <row r="572" spans="1:14" ht="33.75">
      <c r="A572" s="583" t="s">
        <v>534</v>
      </c>
      <c r="B572" s="584" t="s">
        <v>533</v>
      </c>
      <c r="C572" s="707" t="s">
        <v>531</v>
      </c>
      <c r="D572" s="707"/>
      <c r="E572" s="707"/>
      <c r="F572" s="585" t="s">
        <v>532</v>
      </c>
      <c r="G572" s="586"/>
      <c r="H572" s="586"/>
      <c r="I572" s="612">
        <v>0.12</v>
      </c>
      <c r="J572" s="610">
        <v>18.05</v>
      </c>
      <c r="K572" s="586"/>
      <c r="L572" s="610">
        <v>2.17</v>
      </c>
      <c r="M572" s="612">
        <v>6.32</v>
      </c>
      <c r="N572" s="618">
        <v>14</v>
      </c>
    </row>
    <row r="573" spans="1:14">
      <c r="A573" s="608"/>
      <c r="B573" s="609"/>
      <c r="C573" s="706" t="s">
        <v>936</v>
      </c>
      <c r="D573" s="706"/>
      <c r="E573" s="706"/>
      <c r="F573" s="706"/>
      <c r="G573" s="706"/>
      <c r="H573" s="706"/>
      <c r="I573" s="706"/>
      <c r="J573" s="706"/>
      <c r="K573" s="706"/>
      <c r="L573" s="706"/>
      <c r="M573" s="706"/>
      <c r="N573" s="709"/>
    </row>
    <row r="574" spans="1:14">
      <c r="A574" s="614"/>
      <c r="B574" s="592"/>
      <c r="C574" s="706" t="s">
        <v>530</v>
      </c>
      <c r="D574" s="706"/>
      <c r="E574" s="706"/>
      <c r="F574" s="706"/>
      <c r="G574" s="706"/>
      <c r="H574" s="706"/>
      <c r="I574" s="706"/>
      <c r="J574" s="706"/>
      <c r="K574" s="706"/>
      <c r="L574" s="706"/>
      <c r="M574" s="706"/>
      <c r="N574" s="709"/>
    </row>
    <row r="575" spans="1:14">
      <c r="A575" s="608"/>
      <c r="B575" s="609"/>
      <c r="C575" s="707" t="s">
        <v>159</v>
      </c>
      <c r="D575" s="707"/>
      <c r="E575" s="707"/>
      <c r="F575" s="585"/>
      <c r="G575" s="586"/>
      <c r="H575" s="586"/>
      <c r="I575" s="586"/>
      <c r="J575" s="588"/>
      <c r="K575" s="586"/>
      <c r="L575" s="610">
        <v>2.17</v>
      </c>
      <c r="M575" s="604"/>
      <c r="N575" s="618">
        <v>14</v>
      </c>
    </row>
    <row r="576" spans="1:14" ht="22.5">
      <c r="A576" s="583" t="s">
        <v>529</v>
      </c>
      <c r="B576" s="584" t="s">
        <v>528</v>
      </c>
      <c r="C576" s="707" t="s">
        <v>526</v>
      </c>
      <c r="D576" s="707"/>
      <c r="E576" s="707"/>
      <c r="F576" s="585" t="s">
        <v>527</v>
      </c>
      <c r="G576" s="586"/>
      <c r="H576" s="586"/>
      <c r="I576" s="619">
        <v>1</v>
      </c>
      <c r="J576" s="588"/>
      <c r="K576" s="586"/>
      <c r="L576" s="588"/>
      <c r="M576" s="586"/>
      <c r="N576" s="589"/>
    </row>
    <row r="577" spans="1:14">
      <c r="A577" s="623"/>
      <c r="B577" s="591"/>
      <c r="C577" s="706" t="s">
        <v>525</v>
      </c>
      <c r="D577" s="706"/>
      <c r="E577" s="706"/>
      <c r="F577" s="706"/>
      <c r="G577" s="706"/>
      <c r="H577" s="706"/>
      <c r="I577" s="706"/>
      <c r="J577" s="706"/>
      <c r="K577" s="706"/>
      <c r="L577" s="706"/>
      <c r="M577" s="706"/>
      <c r="N577" s="709"/>
    </row>
    <row r="578" spans="1:14">
      <c r="A578" s="590"/>
      <c r="B578" s="591" t="s">
        <v>182</v>
      </c>
      <c r="C578" s="706" t="s">
        <v>269</v>
      </c>
      <c r="D578" s="706"/>
      <c r="E578" s="706"/>
      <c r="F578" s="593"/>
      <c r="G578" s="594"/>
      <c r="H578" s="594"/>
      <c r="I578" s="594"/>
      <c r="J578" s="595">
        <v>25.92</v>
      </c>
      <c r="K578" s="620">
        <v>0.4</v>
      </c>
      <c r="L578" s="595">
        <v>10.37</v>
      </c>
      <c r="M578" s="596">
        <v>32.61</v>
      </c>
      <c r="N578" s="598">
        <v>338</v>
      </c>
    </row>
    <row r="579" spans="1:14">
      <c r="A579" s="590"/>
      <c r="B579" s="591" t="s">
        <v>179</v>
      </c>
      <c r="C579" s="706" t="s">
        <v>170</v>
      </c>
      <c r="D579" s="706"/>
      <c r="E579" s="706"/>
      <c r="F579" s="593"/>
      <c r="G579" s="594"/>
      <c r="H579" s="594"/>
      <c r="I579" s="594"/>
      <c r="J579" s="595">
        <v>38.909999999999997</v>
      </c>
      <c r="K579" s="620">
        <v>0.4</v>
      </c>
      <c r="L579" s="595">
        <v>15.56</v>
      </c>
      <c r="M579" s="596">
        <v>12.04</v>
      </c>
      <c r="N579" s="598">
        <v>187</v>
      </c>
    </row>
    <row r="580" spans="1:14">
      <c r="A580" s="590"/>
      <c r="B580" s="591" t="s">
        <v>175</v>
      </c>
      <c r="C580" s="706" t="s">
        <v>169</v>
      </c>
      <c r="D580" s="706"/>
      <c r="E580" s="706"/>
      <c r="F580" s="593"/>
      <c r="G580" s="594"/>
      <c r="H580" s="594"/>
      <c r="I580" s="594"/>
      <c r="J580" s="595">
        <v>0.46</v>
      </c>
      <c r="K580" s="620">
        <v>0.4</v>
      </c>
      <c r="L580" s="595">
        <v>0.18</v>
      </c>
      <c r="M580" s="596">
        <v>32.61</v>
      </c>
      <c r="N580" s="598">
        <v>6</v>
      </c>
    </row>
    <row r="581" spans="1:14">
      <c r="A581" s="590"/>
      <c r="B581" s="591" t="s">
        <v>318</v>
      </c>
      <c r="C581" s="706" t="s">
        <v>303</v>
      </c>
      <c r="D581" s="706"/>
      <c r="E581" s="706"/>
      <c r="F581" s="593"/>
      <c r="G581" s="594"/>
      <c r="H581" s="594"/>
      <c r="I581" s="594"/>
      <c r="J581" s="595">
        <v>149.13</v>
      </c>
      <c r="K581" s="620">
        <v>0.4</v>
      </c>
      <c r="L581" s="595">
        <v>59.65</v>
      </c>
      <c r="M581" s="596">
        <v>6.32</v>
      </c>
      <c r="N581" s="598">
        <v>377</v>
      </c>
    </row>
    <row r="582" spans="1:14">
      <c r="A582" s="599"/>
      <c r="B582" s="591"/>
      <c r="C582" s="706" t="s">
        <v>268</v>
      </c>
      <c r="D582" s="706"/>
      <c r="E582" s="706"/>
      <c r="F582" s="593" t="s">
        <v>168</v>
      </c>
      <c r="G582" s="596">
        <v>2.89</v>
      </c>
      <c r="H582" s="620">
        <v>0.4</v>
      </c>
      <c r="I582" s="600">
        <v>1.1559999999999999</v>
      </c>
      <c r="J582" s="601"/>
      <c r="K582" s="594"/>
      <c r="L582" s="601"/>
      <c r="M582" s="594"/>
      <c r="N582" s="602"/>
    </row>
    <row r="583" spans="1:14">
      <c r="A583" s="599"/>
      <c r="B583" s="591"/>
      <c r="C583" s="706" t="s">
        <v>167</v>
      </c>
      <c r="D583" s="706"/>
      <c r="E583" s="706"/>
      <c r="F583" s="593" t="s">
        <v>168</v>
      </c>
      <c r="G583" s="596">
        <v>0.04</v>
      </c>
      <c r="H583" s="620">
        <v>0.4</v>
      </c>
      <c r="I583" s="600">
        <v>1.6E-2</v>
      </c>
      <c r="J583" s="601"/>
      <c r="K583" s="594"/>
      <c r="L583" s="601"/>
      <c r="M583" s="594"/>
      <c r="N583" s="602"/>
    </row>
    <row r="584" spans="1:14">
      <c r="A584" s="590"/>
      <c r="B584" s="591"/>
      <c r="C584" s="708" t="s">
        <v>166</v>
      </c>
      <c r="D584" s="708"/>
      <c r="E584" s="708"/>
      <c r="F584" s="603"/>
      <c r="G584" s="604"/>
      <c r="H584" s="604"/>
      <c r="I584" s="604"/>
      <c r="J584" s="605">
        <v>213.96</v>
      </c>
      <c r="K584" s="604"/>
      <c r="L584" s="605">
        <v>85.58</v>
      </c>
      <c r="M584" s="604"/>
      <c r="N584" s="606"/>
    </row>
    <row r="585" spans="1:14">
      <c r="A585" s="599"/>
      <c r="B585" s="591"/>
      <c r="C585" s="706" t="s">
        <v>165</v>
      </c>
      <c r="D585" s="706"/>
      <c r="E585" s="706"/>
      <c r="F585" s="593"/>
      <c r="G585" s="594"/>
      <c r="H585" s="594"/>
      <c r="I585" s="594"/>
      <c r="J585" s="601"/>
      <c r="K585" s="594"/>
      <c r="L585" s="595">
        <v>10.55</v>
      </c>
      <c r="M585" s="594"/>
      <c r="N585" s="598">
        <v>344</v>
      </c>
    </row>
    <row r="586" spans="1:14" ht="45">
      <c r="A586" s="599"/>
      <c r="B586" s="591" t="s">
        <v>341</v>
      </c>
      <c r="C586" s="706" t="s">
        <v>340</v>
      </c>
      <c r="D586" s="706"/>
      <c r="E586" s="706"/>
      <c r="F586" s="593" t="s">
        <v>161</v>
      </c>
      <c r="G586" s="607">
        <v>117</v>
      </c>
      <c r="H586" s="594"/>
      <c r="I586" s="607">
        <v>117</v>
      </c>
      <c r="J586" s="601"/>
      <c r="K586" s="594"/>
      <c r="L586" s="595">
        <v>12.34</v>
      </c>
      <c r="M586" s="594"/>
      <c r="N586" s="598">
        <v>402</v>
      </c>
    </row>
    <row r="587" spans="1:14" ht="45">
      <c r="A587" s="599"/>
      <c r="B587" s="591" t="s">
        <v>339</v>
      </c>
      <c r="C587" s="706" t="s">
        <v>338</v>
      </c>
      <c r="D587" s="706"/>
      <c r="E587" s="706"/>
      <c r="F587" s="593" t="s">
        <v>161</v>
      </c>
      <c r="G587" s="607">
        <v>74</v>
      </c>
      <c r="H587" s="594"/>
      <c r="I587" s="607">
        <v>74</v>
      </c>
      <c r="J587" s="601"/>
      <c r="K587" s="594"/>
      <c r="L587" s="595">
        <v>7.81</v>
      </c>
      <c r="M587" s="594"/>
      <c r="N587" s="598">
        <v>255</v>
      </c>
    </row>
    <row r="588" spans="1:14">
      <c r="A588" s="608"/>
      <c r="B588" s="609"/>
      <c r="C588" s="707" t="s">
        <v>159</v>
      </c>
      <c r="D588" s="707"/>
      <c r="E588" s="707"/>
      <c r="F588" s="585"/>
      <c r="G588" s="586"/>
      <c r="H588" s="586"/>
      <c r="I588" s="586"/>
      <c r="J588" s="588"/>
      <c r="K588" s="586"/>
      <c r="L588" s="610">
        <v>105.73</v>
      </c>
      <c r="M588" s="604"/>
      <c r="N588" s="611">
        <v>1559</v>
      </c>
    </row>
    <row r="589" spans="1:14" ht="22.5">
      <c r="A589" s="583" t="s">
        <v>522</v>
      </c>
      <c r="B589" s="584" t="s">
        <v>521</v>
      </c>
      <c r="C589" s="707" t="s">
        <v>519</v>
      </c>
      <c r="D589" s="707"/>
      <c r="E589" s="707"/>
      <c r="F589" s="585" t="s">
        <v>520</v>
      </c>
      <c r="G589" s="586"/>
      <c r="H589" s="586"/>
      <c r="I589" s="627">
        <v>4.8299999999999998E-4</v>
      </c>
      <c r="J589" s="588"/>
      <c r="K589" s="586"/>
      <c r="L589" s="588"/>
      <c r="M589" s="586"/>
      <c r="N589" s="589"/>
    </row>
    <row r="590" spans="1:14">
      <c r="A590" s="614"/>
      <c r="B590" s="592"/>
      <c r="C590" s="706" t="s">
        <v>518</v>
      </c>
      <c r="D590" s="706"/>
      <c r="E590" s="706"/>
      <c r="F590" s="706"/>
      <c r="G590" s="706"/>
      <c r="H590" s="706"/>
      <c r="I590" s="706"/>
      <c r="J590" s="706"/>
      <c r="K590" s="706"/>
      <c r="L590" s="706"/>
      <c r="M590" s="706"/>
      <c r="N590" s="709"/>
    </row>
    <row r="591" spans="1:14">
      <c r="A591" s="590"/>
      <c r="B591" s="591" t="s">
        <v>182</v>
      </c>
      <c r="C591" s="706" t="s">
        <v>269</v>
      </c>
      <c r="D591" s="706"/>
      <c r="E591" s="706"/>
      <c r="F591" s="593"/>
      <c r="G591" s="594"/>
      <c r="H591" s="594"/>
      <c r="I591" s="594"/>
      <c r="J591" s="595">
        <v>598.75</v>
      </c>
      <c r="K591" s="594"/>
      <c r="L591" s="595">
        <v>0.28999999999999998</v>
      </c>
      <c r="M591" s="596">
        <v>32.61</v>
      </c>
      <c r="N591" s="598">
        <v>9</v>
      </c>
    </row>
    <row r="592" spans="1:14">
      <c r="A592" s="590"/>
      <c r="B592" s="591" t="s">
        <v>179</v>
      </c>
      <c r="C592" s="706" t="s">
        <v>170</v>
      </c>
      <c r="D592" s="706"/>
      <c r="E592" s="706"/>
      <c r="F592" s="593"/>
      <c r="G592" s="594"/>
      <c r="H592" s="594"/>
      <c r="I592" s="594"/>
      <c r="J592" s="615">
        <v>5860.61</v>
      </c>
      <c r="K592" s="594"/>
      <c r="L592" s="595">
        <v>2.83</v>
      </c>
      <c r="M592" s="596">
        <v>12.04</v>
      </c>
      <c r="N592" s="598">
        <v>34</v>
      </c>
    </row>
    <row r="593" spans="1:14">
      <c r="A593" s="590"/>
      <c r="B593" s="591" t="s">
        <v>175</v>
      </c>
      <c r="C593" s="706" t="s">
        <v>169</v>
      </c>
      <c r="D593" s="706"/>
      <c r="E593" s="706"/>
      <c r="F593" s="593"/>
      <c r="G593" s="594"/>
      <c r="H593" s="594"/>
      <c r="I593" s="594"/>
      <c r="J593" s="595">
        <v>286.33</v>
      </c>
      <c r="K593" s="594"/>
      <c r="L593" s="595">
        <v>0.14000000000000001</v>
      </c>
      <c r="M593" s="596">
        <v>32.61</v>
      </c>
      <c r="N593" s="598">
        <v>5</v>
      </c>
    </row>
    <row r="594" spans="1:14">
      <c r="A594" s="590"/>
      <c r="B594" s="591" t="s">
        <v>318</v>
      </c>
      <c r="C594" s="706" t="s">
        <v>303</v>
      </c>
      <c r="D594" s="706"/>
      <c r="E594" s="706"/>
      <c r="F594" s="593"/>
      <c r="G594" s="594"/>
      <c r="H594" s="594"/>
      <c r="I594" s="594"/>
      <c r="J594" s="595">
        <v>124.16</v>
      </c>
      <c r="K594" s="594"/>
      <c r="L594" s="595">
        <v>0.06</v>
      </c>
      <c r="M594" s="596">
        <v>6.32</v>
      </c>
      <c r="N594" s="602"/>
    </row>
    <row r="595" spans="1:14">
      <c r="A595" s="599"/>
      <c r="B595" s="591"/>
      <c r="C595" s="706" t="s">
        <v>268</v>
      </c>
      <c r="D595" s="706"/>
      <c r="E595" s="706"/>
      <c r="F595" s="593" t="s">
        <v>168</v>
      </c>
      <c r="G595" s="596">
        <v>62.24</v>
      </c>
      <c r="H595" s="594"/>
      <c r="I595" s="626">
        <v>3.0061899999999999E-2</v>
      </c>
      <c r="J595" s="601"/>
      <c r="K595" s="594"/>
      <c r="L595" s="601"/>
      <c r="M595" s="594"/>
      <c r="N595" s="602"/>
    </row>
    <row r="596" spans="1:14">
      <c r="A596" s="599"/>
      <c r="B596" s="591"/>
      <c r="C596" s="706" t="s">
        <v>167</v>
      </c>
      <c r="D596" s="706"/>
      <c r="E596" s="706"/>
      <c r="F596" s="593" t="s">
        <v>168</v>
      </c>
      <c r="G596" s="596">
        <v>22.46</v>
      </c>
      <c r="H596" s="594"/>
      <c r="I596" s="626">
        <v>1.0848200000000001E-2</v>
      </c>
      <c r="J596" s="601"/>
      <c r="K596" s="594"/>
      <c r="L596" s="601"/>
      <c r="M596" s="594"/>
      <c r="N596" s="602"/>
    </row>
    <row r="597" spans="1:14">
      <c r="A597" s="590"/>
      <c r="B597" s="591"/>
      <c r="C597" s="708" t="s">
        <v>166</v>
      </c>
      <c r="D597" s="708"/>
      <c r="E597" s="708"/>
      <c r="F597" s="603"/>
      <c r="G597" s="604"/>
      <c r="H597" s="604"/>
      <c r="I597" s="604"/>
      <c r="J597" s="617">
        <v>6583.52</v>
      </c>
      <c r="K597" s="604"/>
      <c r="L597" s="605">
        <v>3.18</v>
      </c>
      <c r="M597" s="604"/>
      <c r="N597" s="606"/>
    </row>
    <row r="598" spans="1:14">
      <c r="A598" s="599"/>
      <c r="B598" s="591"/>
      <c r="C598" s="706" t="s">
        <v>165</v>
      </c>
      <c r="D598" s="706"/>
      <c r="E598" s="706"/>
      <c r="F598" s="593"/>
      <c r="G598" s="594"/>
      <c r="H598" s="594"/>
      <c r="I598" s="594"/>
      <c r="J598" s="601"/>
      <c r="K598" s="594"/>
      <c r="L598" s="595">
        <v>0.43</v>
      </c>
      <c r="M598" s="594"/>
      <c r="N598" s="598">
        <v>14</v>
      </c>
    </row>
    <row r="599" spans="1:14" ht="101.25">
      <c r="A599" s="599"/>
      <c r="B599" s="591" t="s">
        <v>474</v>
      </c>
      <c r="C599" s="706" t="s">
        <v>473</v>
      </c>
      <c r="D599" s="706"/>
      <c r="E599" s="706"/>
      <c r="F599" s="593" t="s">
        <v>161</v>
      </c>
      <c r="G599" s="607">
        <v>147</v>
      </c>
      <c r="H599" s="594"/>
      <c r="I599" s="607">
        <v>147</v>
      </c>
      <c r="J599" s="601"/>
      <c r="K599" s="594"/>
      <c r="L599" s="595">
        <v>0.63</v>
      </c>
      <c r="M599" s="594"/>
      <c r="N599" s="598">
        <v>21</v>
      </c>
    </row>
    <row r="600" spans="1:14" ht="45">
      <c r="A600" s="599"/>
      <c r="B600" s="591" t="s">
        <v>472</v>
      </c>
      <c r="C600" s="706" t="s">
        <v>471</v>
      </c>
      <c r="D600" s="706"/>
      <c r="E600" s="706"/>
      <c r="F600" s="593" t="s">
        <v>161</v>
      </c>
      <c r="G600" s="607">
        <v>95</v>
      </c>
      <c r="H600" s="594"/>
      <c r="I600" s="607">
        <v>95</v>
      </c>
      <c r="J600" s="601"/>
      <c r="K600" s="594"/>
      <c r="L600" s="595">
        <v>0.41</v>
      </c>
      <c r="M600" s="594"/>
      <c r="N600" s="598">
        <v>13</v>
      </c>
    </row>
    <row r="601" spans="1:14">
      <c r="A601" s="608"/>
      <c r="B601" s="609"/>
      <c r="C601" s="707" t="s">
        <v>159</v>
      </c>
      <c r="D601" s="707"/>
      <c r="E601" s="707"/>
      <c r="F601" s="585"/>
      <c r="G601" s="586"/>
      <c r="H601" s="586"/>
      <c r="I601" s="586"/>
      <c r="J601" s="588"/>
      <c r="K601" s="586"/>
      <c r="L601" s="610">
        <v>4.22</v>
      </c>
      <c r="M601" s="604"/>
      <c r="N601" s="618">
        <v>77</v>
      </c>
    </row>
    <row r="602" spans="1:14" ht="33.75">
      <c r="A602" s="583" t="s">
        <v>517</v>
      </c>
      <c r="B602" s="584" t="s">
        <v>516</v>
      </c>
      <c r="C602" s="707" t="s">
        <v>515</v>
      </c>
      <c r="D602" s="707"/>
      <c r="E602" s="707"/>
      <c r="F602" s="585" t="s">
        <v>395</v>
      </c>
      <c r="G602" s="586"/>
      <c r="H602" s="586"/>
      <c r="I602" s="627">
        <v>4.8783E-2</v>
      </c>
      <c r="J602" s="610">
        <v>491.01</v>
      </c>
      <c r="K602" s="586"/>
      <c r="L602" s="610">
        <v>23.95</v>
      </c>
      <c r="M602" s="612">
        <v>6.32</v>
      </c>
      <c r="N602" s="618">
        <v>151</v>
      </c>
    </row>
    <row r="603" spans="1:14">
      <c r="A603" s="608"/>
      <c r="B603" s="609"/>
      <c r="C603" s="706" t="s">
        <v>961</v>
      </c>
      <c r="D603" s="706"/>
      <c r="E603" s="706"/>
      <c r="F603" s="706"/>
      <c r="G603" s="706"/>
      <c r="H603" s="706"/>
      <c r="I603" s="706"/>
      <c r="J603" s="706"/>
      <c r="K603" s="706"/>
      <c r="L603" s="706"/>
      <c r="M603" s="706"/>
      <c r="N603" s="709"/>
    </row>
    <row r="604" spans="1:14">
      <c r="A604" s="614"/>
      <c r="B604" s="592"/>
      <c r="C604" s="706" t="s">
        <v>962</v>
      </c>
      <c r="D604" s="706"/>
      <c r="E604" s="706"/>
      <c r="F604" s="706"/>
      <c r="G604" s="706"/>
      <c r="H604" s="706"/>
      <c r="I604" s="706"/>
      <c r="J604" s="706"/>
      <c r="K604" s="706"/>
      <c r="L604" s="706"/>
      <c r="M604" s="706"/>
      <c r="N604" s="709"/>
    </row>
    <row r="605" spans="1:14">
      <c r="A605" s="608"/>
      <c r="B605" s="609"/>
      <c r="C605" s="707" t="s">
        <v>159</v>
      </c>
      <c r="D605" s="707"/>
      <c r="E605" s="707"/>
      <c r="F605" s="585"/>
      <c r="G605" s="586"/>
      <c r="H605" s="586"/>
      <c r="I605" s="586"/>
      <c r="J605" s="588"/>
      <c r="K605" s="586"/>
      <c r="L605" s="610">
        <v>23.95</v>
      </c>
      <c r="M605" s="604"/>
      <c r="N605" s="618">
        <v>151</v>
      </c>
    </row>
    <row r="606" spans="1:14">
      <c r="A606" s="724" t="s">
        <v>514</v>
      </c>
      <c r="B606" s="725"/>
      <c r="C606" s="725"/>
      <c r="D606" s="725"/>
      <c r="E606" s="725"/>
      <c r="F606" s="725"/>
      <c r="G606" s="725"/>
      <c r="H606" s="725"/>
      <c r="I606" s="725"/>
      <c r="J606" s="725"/>
      <c r="K606" s="725"/>
      <c r="L606" s="725"/>
      <c r="M606" s="725"/>
      <c r="N606" s="726"/>
    </row>
    <row r="607" spans="1:14" ht="22.5">
      <c r="A607" s="583" t="s">
        <v>513</v>
      </c>
      <c r="B607" s="584" t="s">
        <v>512</v>
      </c>
      <c r="C607" s="707" t="s">
        <v>511</v>
      </c>
      <c r="D607" s="707"/>
      <c r="E607" s="707"/>
      <c r="F607" s="585" t="s">
        <v>344</v>
      </c>
      <c r="G607" s="586"/>
      <c r="H607" s="586"/>
      <c r="I607" s="613">
        <v>68.688000000000002</v>
      </c>
      <c r="J607" s="588"/>
      <c r="K607" s="586"/>
      <c r="L607" s="588"/>
      <c r="M607" s="586"/>
      <c r="N607" s="589"/>
    </row>
    <row r="608" spans="1:14">
      <c r="A608" s="614"/>
      <c r="B608" s="592"/>
      <c r="C608" s="706" t="s">
        <v>510</v>
      </c>
      <c r="D608" s="706"/>
      <c r="E608" s="706"/>
      <c r="F608" s="706"/>
      <c r="G608" s="706"/>
      <c r="H608" s="706"/>
      <c r="I608" s="706"/>
      <c r="J608" s="706"/>
      <c r="K608" s="706"/>
      <c r="L608" s="706"/>
      <c r="M608" s="706"/>
      <c r="N608" s="709"/>
    </row>
    <row r="609" spans="1:14">
      <c r="A609" s="590"/>
      <c r="B609" s="591" t="s">
        <v>182</v>
      </c>
      <c r="C609" s="706" t="s">
        <v>269</v>
      </c>
      <c r="D609" s="706"/>
      <c r="E609" s="706"/>
      <c r="F609" s="593"/>
      <c r="G609" s="594"/>
      <c r="H609" s="594"/>
      <c r="I609" s="594"/>
      <c r="J609" s="595">
        <v>3.85</v>
      </c>
      <c r="K609" s="594"/>
      <c r="L609" s="595">
        <v>264.45</v>
      </c>
      <c r="M609" s="596">
        <v>32.61</v>
      </c>
      <c r="N609" s="597">
        <v>8624</v>
      </c>
    </row>
    <row r="610" spans="1:14">
      <c r="A610" s="590"/>
      <c r="B610" s="591" t="s">
        <v>179</v>
      </c>
      <c r="C610" s="706" t="s">
        <v>170</v>
      </c>
      <c r="D610" s="706"/>
      <c r="E610" s="706"/>
      <c r="F610" s="593"/>
      <c r="G610" s="594"/>
      <c r="H610" s="594"/>
      <c r="I610" s="594"/>
      <c r="J610" s="595">
        <v>1.31</v>
      </c>
      <c r="K610" s="594"/>
      <c r="L610" s="595">
        <v>89.98</v>
      </c>
      <c r="M610" s="596">
        <v>12.04</v>
      </c>
      <c r="N610" s="597">
        <v>1083</v>
      </c>
    </row>
    <row r="611" spans="1:14">
      <c r="A611" s="590"/>
      <c r="B611" s="591" t="s">
        <v>175</v>
      </c>
      <c r="C611" s="706" t="s">
        <v>169</v>
      </c>
      <c r="D611" s="706"/>
      <c r="E611" s="706"/>
      <c r="F611" s="593"/>
      <c r="G611" s="594"/>
      <c r="H611" s="594"/>
      <c r="I611" s="594"/>
      <c r="J611" s="595">
        <v>0.23</v>
      </c>
      <c r="K611" s="594"/>
      <c r="L611" s="595">
        <v>15.8</v>
      </c>
      <c r="M611" s="596">
        <v>32.61</v>
      </c>
      <c r="N611" s="598">
        <v>515</v>
      </c>
    </row>
    <row r="612" spans="1:14">
      <c r="A612" s="590"/>
      <c r="B612" s="591" t="s">
        <v>318</v>
      </c>
      <c r="C612" s="706" t="s">
        <v>303</v>
      </c>
      <c r="D612" s="706"/>
      <c r="E612" s="706"/>
      <c r="F612" s="593"/>
      <c r="G612" s="594"/>
      <c r="H612" s="594"/>
      <c r="I612" s="594"/>
      <c r="J612" s="595">
        <v>0.08</v>
      </c>
      <c r="K612" s="594"/>
      <c r="L612" s="595">
        <v>5.5</v>
      </c>
      <c r="M612" s="596">
        <v>6.32</v>
      </c>
      <c r="N612" s="598">
        <v>35</v>
      </c>
    </row>
    <row r="613" spans="1:14">
      <c r="A613" s="599"/>
      <c r="B613" s="591"/>
      <c r="C613" s="706" t="s">
        <v>268</v>
      </c>
      <c r="D613" s="706"/>
      <c r="E613" s="706"/>
      <c r="F613" s="593" t="s">
        <v>168</v>
      </c>
      <c r="G613" s="596">
        <v>0.48</v>
      </c>
      <c r="H613" s="594"/>
      <c r="I613" s="616">
        <v>32.970239999999997</v>
      </c>
      <c r="J613" s="601"/>
      <c r="K613" s="594"/>
      <c r="L613" s="601"/>
      <c r="M613" s="594"/>
      <c r="N613" s="602"/>
    </row>
    <row r="614" spans="1:14">
      <c r="A614" s="599"/>
      <c r="B614" s="591"/>
      <c r="C614" s="706" t="s">
        <v>167</v>
      </c>
      <c r="D614" s="706"/>
      <c r="E614" s="706"/>
      <c r="F614" s="593" t="s">
        <v>168</v>
      </c>
      <c r="G614" s="596">
        <v>0.02</v>
      </c>
      <c r="H614" s="594"/>
      <c r="I614" s="616">
        <v>1.3737600000000001</v>
      </c>
      <c r="J614" s="601"/>
      <c r="K614" s="594"/>
      <c r="L614" s="601"/>
      <c r="M614" s="594"/>
      <c r="N614" s="602"/>
    </row>
    <row r="615" spans="1:14">
      <c r="A615" s="590"/>
      <c r="B615" s="591"/>
      <c r="C615" s="708" t="s">
        <v>166</v>
      </c>
      <c r="D615" s="708"/>
      <c r="E615" s="708"/>
      <c r="F615" s="603"/>
      <c r="G615" s="604"/>
      <c r="H615" s="604"/>
      <c r="I615" s="604"/>
      <c r="J615" s="605">
        <v>5.24</v>
      </c>
      <c r="K615" s="604"/>
      <c r="L615" s="605">
        <v>359.93</v>
      </c>
      <c r="M615" s="604"/>
      <c r="N615" s="606"/>
    </row>
    <row r="616" spans="1:14">
      <c r="A616" s="599"/>
      <c r="B616" s="591"/>
      <c r="C616" s="706" t="s">
        <v>165</v>
      </c>
      <c r="D616" s="706"/>
      <c r="E616" s="706"/>
      <c r="F616" s="593"/>
      <c r="G616" s="594"/>
      <c r="H616" s="594"/>
      <c r="I616" s="594"/>
      <c r="J616" s="601"/>
      <c r="K616" s="594"/>
      <c r="L616" s="595">
        <v>280.25</v>
      </c>
      <c r="M616" s="594"/>
      <c r="N616" s="597">
        <v>9139</v>
      </c>
    </row>
    <row r="617" spans="1:14" ht="56.25">
      <c r="A617" s="599"/>
      <c r="B617" s="591" t="s">
        <v>401</v>
      </c>
      <c r="C617" s="706" t="s">
        <v>400</v>
      </c>
      <c r="D617" s="706"/>
      <c r="E617" s="706"/>
      <c r="F617" s="593" t="s">
        <v>161</v>
      </c>
      <c r="G617" s="607">
        <v>97</v>
      </c>
      <c r="H617" s="594"/>
      <c r="I617" s="607">
        <v>97</v>
      </c>
      <c r="J617" s="601"/>
      <c r="K617" s="594"/>
      <c r="L617" s="595">
        <v>271.83999999999997</v>
      </c>
      <c r="M617" s="594"/>
      <c r="N617" s="597">
        <v>8865</v>
      </c>
    </row>
    <row r="618" spans="1:14" ht="56.25">
      <c r="A618" s="599"/>
      <c r="B618" s="591" t="s">
        <v>399</v>
      </c>
      <c r="C618" s="706" t="s">
        <v>398</v>
      </c>
      <c r="D618" s="706"/>
      <c r="E618" s="706"/>
      <c r="F618" s="593" t="s">
        <v>161</v>
      </c>
      <c r="G618" s="607">
        <v>51</v>
      </c>
      <c r="H618" s="594"/>
      <c r="I618" s="607">
        <v>51</v>
      </c>
      <c r="J618" s="601"/>
      <c r="K618" s="594"/>
      <c r="L618" s="595">
        <v>142.93</v>
      </c>
      <c r="M618" s="594"/>
      <c r="N618" s="597">
        <v>4661</v>
      </c>
    </row>
    <row r="619" spans="1:14">
      <c r="A619" s="608"/>
      <c r="B619" s="609"/>
      <c r="C619" s="707" t="s">
        <v>159</v>
      </c>
      <c r="D619" s="707"/>
      <c r="E619" s="707"/>
      <c r="F619" s="585"/>
      <c r="G619" s="586"/>
      <c r="H619" s="586"/>
      <c r="I619" s="586"/>
      <c r="J619" s="588"/>
      <c r="K619" s="586"/>
      <c r="L619" s="610">
        <v>774.7</v>
      </c>
      <c r="M619" s="604"/>
      <c r="N619" s="611">
        <v>23268</v>
      </c>
    </row>
    <row r="620" spans="1:14" ht="33.75">
      <c r="A620" s="583" t="s">
        <v>509</v>
      </c>
      <c r="B620" s="584" t="s">
        <v>508</v>
      </c>
      <c r="C620" s="707" t="s">
        <v>507</v>
      </c>
      <c r="D620" s="707"/>
      <c r="E620" s="707"/>
      <c r="F620" s="585" t="s">
        <v>344</v>
      </c>
      <c r="G620" s="586"/>
      <c r="H620" s="586"/>
      <c r="I620" s="613">
        <v>68.688000000000002</v>
      </c>
      <c r="J620" s="610">
        <v>26</v>
      </c>
      <c r="K620" s="586"/>
      <c r="L620" s="621">
        <v>1785.89</v>
      </c>
      <c r="M620" s="612">
        <v>6.32</v>
      </c>
      <c r="N620" s="611">
        <v>11287</v>
      </c>
    </row>
    <row r="621" spans="1:14">
      <c r="A621" s="608"/>
      <c r="B621" s="609"/>
      <c r="C621" s="706" t="s">
        <v>963</v>
      </c>
      <c r="D621" s="706"/>
      <c r="E621" s="706"/>
      <c r="F621" s="706"/>
      <c r="G621" s="706"/>
      <c r="H621" s="706"/>
      <c r="I621" s="706"/>
      <c r="J621" s="706"/>
      <c r="K621" s="706"/>
      <c r="L621" s="706"/>
      <c r="M621" s="706"/>
      <c r="N621" s="709"/>
    </row>
    <row r="622" spans="1:14">
      <c r="A622" s="608"/>
      <c r="B622" s="609"/>
      <c r="C622" s="707" t="s">
        <v>159</v>
      </c>
      <c r="D622" s="707"/>
      <c r="E622" s="707"/>
      <c r="F622" s="585"/>
      <c r="G622" s="586"/>
      <c r="H622" s="586"/>
      <c r="I622" s="586"/>
      <c r="J622" s="588"/>
      <c r="K622" s="586"/>
      <c r="L622" s="621">
        <v>1785.89</v>
      </c>
      <c r="M622" s="604"/>
      <c r="N622" s="611">
        <v>11287</v>
      </c>
    </row>
    <row r="623" spans="1:14">
      <c r="A623" s="724" t="s">
        <v>506</v>
      </c>
      <c r="B623" s="725"/>
      <c r="C623" s="725"/>
      <c r="D623" s="725"/>
      <c r="E623" s="725"/>
      <c r="F623" s="725"/>
      <c r="G623" s="725"/>
      <c r="H623" s="725"/>
      <c r="I623" s="725"/>
      <c r="J623" s="725"/>
      <c r="K623" s="725"/>
      <c r="L623" s="725"/>
      <c r="M623" s="725"/>
      <c r="N623" s="726"/>
    </row>
    <row r="624" spans="1:14" ht="22.5">
      <c r="A624" s="583" t="s">
        <v>505</v>
      </c>
      <c r="B624" s="584" t="s">
        <v>504</v>
      </c>
      <c r="C624" s="707" t="s">
        <v>503</v>
      </c>
      <c r="D624" s="707"/>
      <c r="E624" s="707"/>
      <c r="F624" s="585" t="s">
        <v>288</v>
      </c>
      <c r="G624" s="586"/>
      <c r="H624" s="586"/>
      <c r="I624" s="612">
        <v>4.24</v>
      </c>
      <c r="J624" s="588"/>
      <c r="K624" s="586"/>
      <c r="L624" s="588"/>
      <c r="M624" s="586"/>
      <c r="N624" s="589"/>
    </row>
    <row r="625" spans="1:14">
      <c r="A625" s="614"/>
      <c r="B625" s="592"/>
      <c r="C625" s="706" t="s">
        <v>964</v>
      </c>
      <c r="D625" s="706"/>
      <c r="E625" s="706"/>
      <c r="F625" s="706"/>
      <c r="G625" s="706"/>
      <c r="H625" s="706"/>
      <c r="I625" s="706"/>
      <c r="J625" s="706"/>
      <c r="K625" s="706"/>
      <c r="L625" s="706"/>
      <c r="M625" s="706"/>
      <c r="N625" s="709"/>
    </row>
    <row r="626" spans="1:14">
      <c r="A626" s="590"/>
      <c r="B626" s="591" t="s">
        <v>182</v>
      </c>
      <c r="C626" s="706" t="s">
        <v>269</v>
      </c>
      <c r="D626" s="706"/>
      <c r="E626" s="706"/>
      <c r="F626" s="593"/>
      <c r="G626" s="594"/>
      <c r="H626" s="594"/>
      <c r="I626" s="594"/>
      <c r="J626" s="595">
        <v>6.75</v>
      </c>
      <c r="K626" s="594"/>
      <c r="L626" s="595">
        <v>28.62</v>
      </c>
      <c r="M626" s="596">
        <v>32.61</v>
      </c>
      <c r="N626" s="598">
        <v>933</v>
      </c>
    </row>
    <row r="627" spans="1:14">
      <c r="A627" s="590"/>
      <c r="B627" s="591" t="s">
        <v>179</v>
      </c>
      <c r="C627" s="706" t="s">
        <v>170</v>
      </c>
      <c r="D627" s="706"/>
      <c r="E627" s="706"/>
      <c r="F627" s="593"/>
      <c r="G627" s="594"/>
      <c r="H627" s="594"/>
      <c r="I627" s="594"/>
      <c r="J627" s="595">
        <v>8.2899999999999991</v>
      </c>
      <c r="K627" s="594"/>
      <c r="L627" s="595">
        <v>35.15</v>
      </c>
      <c r="M627" s="596">
        <v>12.04</v>
      </c>
      <c r="N627" s="598">
        <v>423</v>
      </c>
    </row>
    <row r="628" spans="1:14">
      <c r="A628" s="590"/>
      <c r="B628" s="591" t="s">
        <v>175</v>
      </c>
      <c r="C628" s="706" t="s">
        <v>169</v>
      </c>
      <c r="D628" s="706"/>
      <c r="E628" s="706"/>
      <c r="F628" s="593"/>
      <c r="G628" s="594"/>
      <c r="H628" s="594"/>
      <c r="I628" s="594"/>
      <c r="J628" s="595">
        <v>0.81</v>
      </c>
      <c r="K628" s="594"/>
      <c r="L628" s="595">
        <v>3.43</v>
      </c>
      <c r="M628" s="596">
        <v>32.61</v>
      </c>
      <c r="N628" s="598">
        <v>112</v>
      </c>
    </row>
    <row r="629" spans="1:14">
      <c r="A629" s="590"/>
      <c r="B629" s="591" t="s">
        <v>318</v>
      </c>
      <c r="C629" s="706" t="s">
        <v>303</v>
      </c>
      <c r="D629" s="706"/>
      <c r="E629" s="706"/>
      <c r="F629" s="593"/>
      <c r="G629" s="594"/>
      <c r="H629" s="594"/>
      <c r="I629" s="594"/>
      <c r="J629" s="595">
        <v>0.37</v>
      </c>
      <c r="K629" s="594"/>
      <c r="L629" s="595">
        <v>1.57</v>
      </c>
      <c r="M629" s="596">
        <v>6.32</v>
      </c>
      <c r="N629" s="598">
        <v>10</v>
      </c>
    </row>
    <row r="630" spans="1:14">
      <c r="A630" s="599"/>
      <c r="B630" s="591"/>
      <c r="C630" s="706" t="s">
        <v>268</v>
      </c>
      <c r="D630" s="706"/>
      <c r="E630" s="706"/>
      <c r="F630" s="593" t="s">
        <v>168</v>
      </c>
      <c r="G630" s="596">
        <v>0.85</v>
      </c>
      <c r="H630" s="594"/>
      <c r="I630" s="600">
        <v>3.6040000000000001</v>
      </c>
      <c r="J630" s="601"/>
      <c r="K630" s="594"/>
      <c r="L630" s="601"/>
      <c r="M630" s="594"/>
      <c r="N630" s="602"/>
    </row>
    <row r="631" spans="1:14">
      <c r="A631" s="599"/>
      <c r="B631" s="591"/>
      <c r="C631" s="706" t="s">
        <v>167</v>
      </c>
      <c r="D631" s="706"/>
      <c r="E631" s="706"/>
      <c r="F631" s="593" t="s">
        <v>168</v>
      </c>
      <c r="G631" s="596">
        <v>7.0000000000000007E-2</v>
      </c>
      <c r="H631" s="594"/>
      <c r="I631" s="625">
        <v>0.29680000000000001</v>
      </c>
      <c r="J631" s="601"/>
      <c r="K631" s="594"/>
      <c r="L631" s="601"/>
      <c r="M631" s="594"/>
      <c r="N631" s="602"/>
    </row>
    <row r="632" spans="1:14">
      <c r="A632" s="590"/>
      <c r="B632" s="591"/>
      <c r="C632" s="708" t="s">
        <v>166</v>
      </c>
      <c r="D632" s="708"/>
      <c r="E632" s="708"/>
      <c r="F632" s="603"/>
      <c r="G632" s="604"/>
      <c r="H632" s="604"/>
      <c r="I632" s="604"/>
      <c r="J632" s="605">
        <v>15.41</v>
      </c>
      <c r="K632" s="604"/>
      <c r="L632" s="605">
        <v>65.34</v>
      </c>
      <c r="M632" s="604"/>
      <c r="N632" s="606"/>
    </row>
    <row r="633" spans="1:14">
      <c r="A633" s="599"/>
      <c r="B633" s="591"/>
      <c r="C633" s="706" t="s">
        <v>165</v>
      </c>
      <c r="D633" s="706"/>
      <c r="E633" s="706"/>
      <c r="F633" s="593"/>
      <c r="G633" s="594"/>
      <c r="H633" s="594"/>
      <c r="I633" s="594"/>
      <c r="J633" s="601"/>
      <c r="K633" s="594"/>
      <c r="L633" s="595">
        <v>32.049999999999997</v>
      </c>
      <c r="M633" s="594"/>
      <c r="N633" s="597">
        <v>1045</v>
      </c>
    </row>
    <row r="634" spans="1:14" ht="45">
      <c r="A634" s="599"/>
      <c r="B634" s="591" t="s">
        <v>496</v>
      </c>
      <c r="C634" s="706" t="s">
        <v>495</v>
      </c>
      <c r="D634" s="706"/>
      <c r="E634" s="706"/>
      <c r="F634" s="593" t="s">
        <v>161</v>
      </c>
      <c r="G634" s="607">
        <v>110</v>
      </c>
      <c r="H634" s="594"/>
      <c r="I634" s="607">
        <v>110</v>
      </c>
      <c r="J634" s="601"/>
      <c r="K634" s="594"/>
      <c r="L634" s="595">
        <v>35.26</v>
      </c>
      <c r="M634" s="594"/>
      <c r="N634" s="597">
        <v>1150</v>
      </c>
    </row>
    <row r="635" spans="1:14" ht="45">
      <c r="A635" s="599"/>
      <c r="B635" s="591" t="s">
        <v>494</v>
      </c>
      <c r="C635" s="706" t="s">
        <v>493</v>
      </c>
      <c r="D635" s="706"/>
      <c r="E635" s="706"/>
      <c r="F635" s="593" t="s">
        <v>161</v>
      </c>
      <c r="G635" s="607">
        <v>69</v>
      </c>
      <c r="H635" s="594"/>
      <c r="I635" s="607">
        <v>69</v>
      </c>
      <c r="J635" s="601"/>
      <c r="K635" s="594"/>
      <c r="L635" s="595">
        <v>22.11</v>
      </c>
      <c r="M635" s="594"/>
      <c r="N635" s="598">
        <v>721</v>
      </c>
    </row>
    <row r="636" spans="1:14">
      <c r="A636" s="608"/>
      <c r="B636" s="609"/>
      <c r="C636" s="707" t="s">
        <v>159</v>
      </c>
      <c r="D636" s="707"/>
      <c r="E636" s="707"/>
      <c r="F636" s="585"/>
      <c r="G636" s="586"/>
      <c r="H636" s="586"/>
      <c r="I636" s="586"/>
      <c r="J636" s="588"/>
      <c r="K636" s="586"/>
      <c r="L636" s="610">
        <v>122.71</v>
      </c>
      <c r="M636" s="604"/>
      <c r="N636" s="611">
        <v>3237</v>
      </c>
    </row>
    <row r="637" spans="1:14" ht="33.75">
      <c r="A637" s="583" t="s">
        <v>502</v>
      </c>
      <c r="B637" s="584" t="s">
        <v>501</v>
      </c>
      <c r="C637" s="707" t="s">
        <v>500</v>
      </c>
      <c r="D637" s="707"/>
      <c r="E637" s="707"/>
      <c r="F637" s="585" t="s">
        <v>288</v>
      </c>
      <c r="G637" s="586"/>
      <c r="H637" s="586"/>
      <c r="I637" s="613">
        <v>4.8760000000000003</v>
      </c>
      <c r="J637" s="610">
        <v>98.6</v>
      </c>
      <c r="K637" s="586"/>
      <c r="L637" s="610">
        <v>480.77</v>
      </c>
      <c r="M637" s="612">
        <v>6.32</v>
      </c>
      <c r="N637" s="611">
        <v>3038</v>
      </c>
    </row>
    <row r="638" spans="1:14">
      <c r="A638" s="608"/>
      <c r="B638" s="609"/>
      <c r="C638" s="706" t="s">
        <v>952</v>
      </c>
      <c r="D638" s="706"/>
      <c r="E638" s="706"/>
      <c r="F638" s="706"/>
      <c r="G638" s="706"/>
      <c r="H638" s="706"/>
      <c r="I638" s="706"/>
      <c r="J638" s="706"/>
      <c r="K638" s="706"/>
      <c r="L638" s="706"/>
      <c r="M638" s="706"/>
      <c r="N638" s="709"/>
    </row>
    <row r="639" spans="1:14">
      <c r="A639" s="614"/>
      <c r="B639" s="592"/>
      <c r="C639" s="706" t="s">
        <v>965</v>
      </c>
      <c r="D639" s="706"/>
      <c r="E639" s="706"/>
      <c r="F639" s="706"/>
      <c r="G639" s="706"/>
      <c r="H639" s="706"/>
      <c r="I639" s="706"/>
      <c r="J639" s="706"/>
      <c r="K639" s="706"/>
      <c r="L639" s="706"/>
      <c r="M639" s="706"/>
      <c r="N639" s="709"/>
    </row>
    <row r="640" spans="1:14">
      <c r="A640" s="608"/>
      <c r="B640" s="609"/>
      <c r="C640" s="707" t="s">
        <v>159</v>
      </c>
      <c r="D640" s="707"/>
      <c r="E640" s="707"/>
      <c r="F640" s="585"/>
      <c r="G640" s="586"/>
      <c r="H640" s="586"/>
      <c r="I640" s="586"/>
      <c r="J640" s="588"/>
      <c r="K640" s="586"/>
      <c r="L640" s="610">
        <v>480.77</v>
      </c>
      <c r="M640" s="604"/>
      <c r="N640" s="611">
        <v>3038</v>
      </c>
    </row>
    <row r="641" spans="1:14" ht="22.5">
      <c r="A641" s="583" t="s">
        <v>499</v>
      </c>
      <c r="B641" s="584" t="s">
        <v>498</v>
      </c>
      <c r="C641" s="707" t="s">
        <v>497</v>
      </c>
      <c r="D641" s="707"/>
      <c r="E641" s="707"/>
      <c r="F641" s="585" t="s">
        <v>288</v>
      </c>
      <c r="G641" s="586"/>
      <c r="H641" s="586"/>
      <c r="I641" s="613">
        <v>0.79500000000000004</v>
      </c>
      <c r="J641" s="588"/>
      <c r="K641" s="586"/>
      <c r="L641" s="588"/>
      <c r="M641" s="586"/>
      <c r="N641" s="589"/>
    </row>
    <row r="642" spans="1:14">
      <c r="A642" s="614"/>
      <c r="B642" s="592"/>
      <c r="C642" s="706" t="s">
        <v>966</v>
      </c>
      <c r="D642" s="706"/>
      <c r="E642" s="706"/>
      <c r="F642" s="706"/>
      <c r="G642" s="706"/>
      <c r="H642" s="706"/>
      <c r="I642" s="706"/>
      <c r="J642" s="706"/>
      <c r="K642" s="706"/>
      <c r="L642" s="706"/>
      <c r="M642" s="706"/>
      <c r="N642" s="709"/>
    </row>
    <row r="643" spans="1:14">
      <c r="A643" s="590"/>
      <c r="B643" s="591" t="s">
        <v>182</v>
      </c>
      <c r="C643" s="706" t="s">
        <v>269</v>
      </c>
      <c r="D643" s="706"/>
      <c r="E643" s="706"/>
      <c r="F643" s="593"/>
      <c r="G643" s="594"/>
      <c r="H643" s="594"/>
      <c r="I643" s="594"/>
      <c r="J643" s="595">
        <v>6.19</v>
      </c>
      <c r="K643" s="594"/>
      <c r="L643" s="595">
        <v>4.92</v>
      </c>
      <c r="M643" s="596">
        <v>32.61</v>
      </c>
      <c r="N643" s="598">
        <v>160</v>
      </c>
    </row>
    <row r="644" spans="1:14">
      <c r="A644" s="590"/>
      <c r="B644" s="591" t="s">
        <v>179</v>
      </c>
      <c r="C644" s="706" t="s">
        <v>170</v>
      </c>
      <c r="D644" s="706"/>
      <c r="E644" s="706"/>
      <c r="F644" s="593"/>
      <c r="G644" s="594"/>
      <c r="H644" s="594"/>
      <c r="I644" s="594"/>
      <c r="J644" s="595">
        <v>8.1</v>
      </c>
      <c r="K644" s="594"/>
      <c r="L644" s="595">
        <v>6.44</v>
      </c>
      <c r="M644" s="596">
        <v>12.04</v>
      </c>
      <c r="N644" s="598">
        <v>78</v>
      </c>
    </row>
    <row r="645" spans="1:14">
      <c r="A645" s="590"/>
      <c r="B645" s="591" t="s">
        <v>175</v>
      </c>
      <c r="C645" s="706" t="s">
        <v>169</v>
      </c>
      <c r="D645" s="706"/>
      <c r="E645" s="706"/>
      <c r="F645" s="593"/>
      <c r="G645" s="594"/>
      <c r="H645" s="594"/>
      <c r="I645" s="594"/>
      <c r="J645" s="595">
        <v>0.81</v>
      </c>
      <c r="K645" s="594"/>
      <c r="L645" s="595">
        <v>0.64</v>
      </c>
      <c r="M645" s="596">
        <v>32.61</v>
      </c>
      <c r="N645" s="598">
        <v>21</v>
      </c>
    </row>
    <row r="646" spans="1:14">
      <c r="A646" s="590"/>
      <c r="B646" s="591" t="s">
        <v>318</v>
      </c>
      <c r="C646" s="706" t="s">
        <v>303</v>
      </c>
      <c r="D646" s="706"/>
      <c r="E646" s="706"/>
      <c r="F646" s="593"/>
      <c r="G646" s="594"/>
      <c r="H646" s="594"/>
      <c r="I646" s="594"/>
      <c r="J646" s="595">
        <v>0.37</v>
      </c>
      <c r="K646" s="594"/>
      <c r="L646" s="595">
        <v>0.28999999999999998</v>
      </c>
      <c r="M646" s="596">
        <v>6.32</v>
      </c>
      <c r="N646" s="598">
        <v>2</v>
      </c>
    </row>
    <row r="647" spans="1:14">
      <c r="A647" s="599"/>
      <c r="B647" s="591"/>
      <c r="C647" s="706" t="s">
        <v>268</v>
      </c>
      <c r="D647" s="706"/>
      <c r="E647" s="706"/>
      <c r="F647" s="593" t="s">
        <v>168</v>
      </c>
      <c r="G647" s="596">
        <v>0.78</v>
      </c>
      <c r="H647" s="594"/>
      <c r="I647" s="625">
        <v>0.62009999999999998</v>
      </c>
      <c r="J647" s="601"/>
      <c r="K647" s="594"/>
      <c r="L647" s="601"/>
      <c r="M647" s="594"/>
      <c r="N647" s="602"/>
    </row>
    <row r="648" spans="1:14">
      <c r="A648" s="599"/>
      <c r="B648" s="591"/>
      <c r="C648" s="706" t="s">
        <v>167</v>
      </c>
      <c r="D648" s="706"/>
      <c r="E648" s="706"/>
      <c r="F648" s="593" t="s">
        <v>168</v>
      </c>
      <c r="G648" s="596">
        <v>7.0000000000000007E-2</v>
      </c>
      <c r="H648" s="594"/>
      <c r="I648" s="616">
        <v>5.5649999999999998E-2</v>
      </c>
      <c r="J648" s="601"/>
      <c r="K648" s="594"/>
      <c r="L648" s="601"/>
      <c r="M648" s="594"/>
      <c r="N648" s="602"/>
    </row>
    <row r="649" spans="1:14">
      <c r="A649" s="590"/>
      <c r="B649" s="591"/>
      <c r="C649" s="708" t="s">
        <v>166</v>
      </c>
      <c r="D649" s="708"/>
      <c r="E649" s="708"/>
      <c r="F649" s="603"/>
      <c r="G649" s="604"/>
      <c r="H649" s="604"/>
      <c r="I649" s="604"/>
      <c r="J649" s="605">
        <v>14.66</v>
      </c>
      <c r="K649" s="604"/>
      <c r="L649" s="605">
        <v>11.65</v>
      </c>
      <c r="M649" s="604"/>
      <c r="N649" s="606"/>
    </row>
    <row r="650" spans="1:14">
      <c r="A650" s="599"/>
      <c r="B650" s="591"/>
      <c r="C650" s="706" t="s">
        <v>165</v>
      </c>
      <c r="D650" s="706"/>
      <c r="E650" s="706"/>
      <c r="F650" s="593"/>
      <c r="G650" s="594"/>
      <c r="H650" s="594"/>
      <c r="I650" s="594"/>
      <c r="J650" s="601"/>
      <c r="K650" s="594"/>
      <c r="L650" s="595">
        <v>5.56</v>
      </c>
      <c r="M650" s="594"/>
      <c r="N650" s="598">
        <v>181</v>
      </c>
    </row>
    <row r="651" spans="1:14" ht="45">
      <c r="A651" s="599"/>
      <c r="B651" s="591" t="s">
        <v>496</v>
      </c>
      <c r="C651" s="706" t="s">
        <v>495</v>
      </c>
      <c r="D651" s="706"/>
      <c r="E651" s="706"/>
      <c r="F651" s="593" t="s">
        <v>161</v>
      </c>
      <c r="G651" s="607">
        <v>110</v>
      </c>
      <c r="H651" s="594"/>
      <c r="I651" s="607">
        <v>110</v>
      </c>
      <c r="J651" s="601"/>
      <c r="K651" s="594"/>
      <c r="L651" s="595">
        <v>6.12</v>
      </c>
      <c r="M651" s="594"/>
      <c r="N651" s="598">
        <v>199</v>
      </c>
    </row>
    <row r="652" spans="1:14" ht="45">
      <c r="A652" s="599"/>
      <c r="B652" s="591" t="s">
        <v>494</v>
      </c>
      <c r="C652" s="706" t="s">
        <v>493</v>
      </c>
      <c r="D652" s="706"/>
      <c r="E652" s="706"/>
      <c r="F652" s="593" t="s">
        <v>161</v>
      </c>
      <c r="G652" s="607">
        <v>69</v>
      </c>
      <c r="H652" s="594"/>
      <c r="I652" s="607">
        <v>69</v>
      </c>
      <c r="J652" s="601"/>
      <c r="K652" s="594"/>
      <c r="L652" s="595">
        <v>3.84</v>
      </c>
      <c r="M652" s="594"/>
      <c r="N652" s="598">
        <v>125</v>
      </c>
    </row>
    <row r="653" spans="1:14">
      <c r="A653" s="608"/>
      <c r="B653" s="609"/>
      <c r="C653" s="707" t="s">
        <v>159</v>
      </c>
      <c r="D653" s="707"/>
      <c r="E653" s="707"/>
      <c r="F653" s="585"/>
      <c r="G653" s="586"/>
      <c r="H653" s="586"/>
      <c r="I653" s="586"/>
      <c r="J653" s="588"/>
      <c r="K653" s="586"/>
      <c r="L653" s="610">
        <v>21.61</v>
      </c>
      <c r="M653" s="604"/>
      <c r="N653" s="618">
        <v>564</v>
      </c>
    </row>
    <row r="654" spans="1:14" ht="33.75">
      <c r="A654" s="583" t="s">
        <v>492</v>
      </c>
      <c r="B654" s="584" t="s">
        <v>289</v>
      </c>
      <c r="C654" s="707" t="s">
        <v>287</v>
      </c>
      <c r="D654" s="707"/>
      <c r="E654" s="707"/>
      <c r="F654" s="585" t="s">
        <v>288</v>
      </c>
      <c r="G654" s="586"/>
      <c r="H654" s="586"/>
      <c r="I654" s="622">
        <v>0.87450000000000006</v>
      </c>
      <c r="J654" s="610">
        <v>70.599999999999994</v>
      </c>
      <c r="K654" s="586"/>
      <c r="L654" s="610">
        <v>61.74</v>
      </c>
      <c r="M654" s="612">
        <v>6.32</v>
      </c>
      <c r="N654" s="618">
        <v>390</v>
      </c>
    </row>
    <row r="655" spans="1:14">
      <c r="A655" s="608"/>
      <c r="B655" s="609"/>
      <c r="C655" s="706" t="s">
        <v>949</v>
      </c>
      <c r="D655" s="706"/>
      <c r="E655" s="706"/>
      <c r="F655" s="706"/>
      <c r="G655" s="706"/>
      <c r="H655" s="706"/>
      <c r="I655" s="706"/>
      <c r="J655" s="706"/>
      <c r="K655" s="706"/>
      <c r="L655" s="706"/>
      <c r="M655" s="706"/>
      <c r="N655" s="709"/>
    </row>
    <row r="656" spans="1:14">
      <c r="A656" s="614"/>
      <c r="B656" s="592"/>
      <c r="C656" s="706" t="s">
        <v>967</v>
      </c>
      <c r="D656" s="706"/>
      <c r="E656" s="706"/>
      <c r="F656" s="706"/>
      <c r="G656" s="706"/>
      <c r="H656" s="706"/>
      <c r="I656" s="706"/>
      <c r="J656" s="706"/>
      <c r="K656" s="706"/>
      <c r="L656" s="706"/>
      <c r="M656" s="706"/>
      <c r="N656" s="709"/>
    </row>
    <row r="657" spans="1:14">
      <c r="A657" s="608"/>
      <c r="B657" s="609"/>
      <c r="C657" s="707" t="s">
        <v>159</v>
      </c>
      <c r="D657" s="707"/>
      <c r="E657" s="707"/>
      <c r="F657" s="585"/>
      <c r="G657" s="586"/>
      <c r="H657" s="586"/>
      <c r="I657" s="586"/>
      <c r="J657" s="588"/>
      <c r="K657" s="586"/>
      <c r="L657" s="610">
        <v>61.74</v>
      </c>
      <c r="M657" s="604"/>
      <c r="N657" s="618">
        <v>390</v>
      </c>
    </row>
    <row r="658" spans="1:14" ht="22.5">
      <c r="A658" s="583" t="s">
        <v>491</v>
      </c>
      <c r="B658" s="584" t="s">
        <v>490</v>
      </c>
      <c r="C658" s="707" t="s">
        <v>489</v>
      </c>
      <c r="D658" s="707"/>
      <c r="E658" s="707"/>
      <c r="F658" s="585" t="s">
        <v>284</v>
      </c>
      <c r="G658" s="586"/>
      <c r="H658" s="586"/>
      <c r="I658" s="622">
        <v>6.8900000000000003E-2</v>
      </c>
      <c r="J658" s="588"/>
      <c r="K658" s="586"/>
      <c r="L658" s="588"/>
      <c r="M658" s="586"/>
      <c r="N658" s="589"/>
    </row>
    <row r="659" spans="1:14">
      <c r="A659" s="614"/>
      <c r="B659" s="592"/>
      <c r="C659" s="706" t="s">
        <v>968</v>
      </c>
      <c r="D659" s="706"/>
      <c r="E659" s="706"/>
      <c r="F659" s="706"/>
      <c r="G659" s="706"/>
      <c r="H659" s="706"/>
      <c r="I659" s="706"/>
      <c r="J659" s="706"/>
      <c r="K659" s="706"/>
      <c r="L659" s="706"/>
      <c r="M659" s="706"/>
      <c r="N659" s="709"/>
    </row>
    <row r="660" spans="1:14">
      <c r="A660" s="590"/>
      <c r="B660" s="591" t="s">
        <v>182</v>
      </c>
      <c r="C660" s="706" t="s">
        <v>269</v>
      </c>
      <c r="D660" s="706"/>
      <c r="E660" s="706"/>
      <c r="F660" s="593"/>
      <c r="G660" s="594"/>
      <c r="H660" s="594"/>
      <c r="I660" s="594"/>
      <c r="J660" s="595">
        <v>827.41</v>
      </c>
      <c r="K660" s="594"/>
      <c r="L660" s="595">
        <v>57.01</v>
      </c>
      <c r="M660" s="596">
        <v>32.61</v>
      </c>
      <c r="N660" s="597">
        <v>1859</v>
      </c>
    </row>
    <row r="661" spans="1:14">
      <c r="A661" s="590"/>
      <c r="B661" s="591" t="s">
        <v>179</v>
      </c>
      <c r="C661" s="706" t="s">
        <v>170</v>
      </c>
      <c r="D661" s="706"/>
      <c r="E661" s="706"/>
      <c r="F661" s="593"/>
      <c r="G661" s="594"/>
      <c r="H661" s="594"/>
      <c r="I661" s="594"/>
      <c r="J661" s="615">
        <v>1740.4</v>
      </c>
      <c r="K661" s="594"/>
      <c r="L661" s="595">
        <v>119.91</v>
      </c>
      <c r="M661" s="596">
        <v>12.04</v>
      </c>
      <c r="N661" s="597">
        <v>1444</v>
      </c>
    </row>
    <row r="662" spans="1:14">
      <c r="A662" s="590"/>
      <c r="B662" s="591" t="s">
        <v>175</v>
      </c>
      <c r="C662" s="706" t="s">
        <v>169</v>
      </c>
      <c r="D662" s="706"/>
      <c r="E662" s="706"/>
      <c r="F662" s="593"/>
      <c r="G662" s="594"/>
      <c r="H662" s="594"/>
      <c r="I662" s="594"/>
      <c r="J662" s="595">
        <v>268.32</v>
      </c>
      <c r="K662" s="594"/>
      <c r="L662" s="595">
        <v>18.489999999999998</v>
      </c>
      <c r="M662" s="596">
        <v>32.61</v>
      </c>
      <c r="N662" s="598">
        <v>603</v>
      </c>
    </row>
    <row r="663" spans="1:14">
      <c r="A663" s="590"/>
      <c r="B663" s="591" t="s">
        <v>318</v>
      </c>
      <c r="C663" s="706" t="s">
        <v>303</v>
      </c>
      <c r="D663" s="706"/>
      <c r="E663" s="706"/>
      <c r="F663" s="593"/>
      <c r="G663" s="594"/>
      <c r="H663" s="594"/>
      <c r="I663" s="594"/>
      <c r="J663" s="595">
        <v>391.4</v>
      </c>
      <c r="K663" s="594"/>
      <c r="L663" s="595">
        <v>26.97</v>
      </c>
      <c r="M663" s="596">
        <v>6.32</v>
      </c>
      <c r="N663" s="598">
        <v>170</v>
      </c>
    </row>
    <row r="664" spans="1:14">
      <c r="A664" s="599"/>
      <c r="B664" s="591"/>
      <c r="C664" s="706" t="s">
        <v>268</v>
      </c>
      <c r="D664" s="706"/>
      <c r="E664" s="706"/>
      <c r="F664" s="593" t="s">
        <v>168</v>
      </c>
      <c r="G664" s="607">
        <v>97</v>
      </c>
      <c r="H664" s="594"/>
      <c r="I664" s="625">
        <v>6.6833</v>
      </c>
      <c r="J664" s="601"/>
      <c r="K664" s="594"/>
      <c r="L664" s="601"/>
      <c r="M664" s="594"/>
      <c r="N664" s="602"/>
    </row>
    <row r="665" spans="1:14">
      <c r="A665" s="599"/>
      <c r="B665" s="591"/>
      <c r="C665" s="706" t="s">
        <v>167</v>
      </c>
      <c r="D665" s="706"/>
      <c r="E665" s="706"/>
      <c r="F665" s="593" t="s">
        <v>168</v>
      </c>
      <c r="G665" s="596">
        <v>20.03</v>
      </c>
      <c r="H665" s="594"/>
      <c r="I665" s="628">
        <v>1.3800669999999999</v>
      </c>
      <c r="J665" s="601"/>
      <c r="K665" s="594"/>
      <c r="L665" s="601"/>
      <c r="M665" s="594"/>
      <c r="N665" s="602"/>
    </row>
    <row r="666" spans="1:14">
      <c r="A666" s="590"/>
      <c r="B666" s="591"/>
      <c r="C666" s="708" t="s">
        <v>166</v>
      </c>
      <c r="D666" s="708"/>
      <c r="E666" s="708"/>
      <c r="F666" s="603"/>
      <c r="G666" s="604"/>
      <c r="H666" s="604"/>
      <c r="I666" s="604"/>
      <c r="J666" s="617">
        <v>2959.21</v>
      </c>
      <c r="K666" s="604"/>
      <c r="L666" s="605">
        <v>203.89</v>
      </c>
      <c r="M666" s="604"/>
      <c r="N666" s="606"/>
    </row>
    <row r="667" spans="1:14">
      <c r="A667" s="599"/>
      <c r="B667" s="591"/>
      <c r="C667" s="706" t="s">
        <v>165</v>
      </c>
      <c r="D667" s="706"/>
      <c r="E667" s="706"/>
      <c r="F667" s="593"/>
      <c r="G667" s="594"/>
      <c r="H667" s="594"/>
      <c r="I667" s="594"/>
      <c r="J667" s="601"/>
      <c r="K667" s="594"/>
      <c r="L667" s="595">
        <v>75.5</v>
      </c>
      <c r="M667" s="594"/>
      <c r="N667" s="597">
        <v>2462</v>
      </c>
    </row>
    <row r="668" spans="1:14" ht="45">
      <c r="A668" s="599"/>
      <c r="B668" s="591" t="s">
        <v>488</v>
      </c>
      <c r="C668" s="706" t="s">
        <v>487</v>
      </c>
      <c r="D668" s="706"/>
      <c r="E668" s="706"/>
      <c r="F668" s="593" t="s">
        <v>161</v>
      </c>
      <c r="G668" s="607">
        <v>102</v>
      </c>
      <c r="H668" s="594"/>
      <c r="I668" s="607">
        <v>102</v>
      </c>
      <c r="J668" s="601"/>
      <c r="K668" s="594"/>
      <c r="L668" s="595">
        <v>77.010000000000005</v>
      </c>
      <c r="M668" s="594"/>
      <c r="N668" s="597">
        <v>2511</v>
      </c>
    </row>
    <row r="669" spans="1:14" ht="45">
      <c r="A669" s="599"/>
      <c r="B669" s="591" t="s">
        <v>486</v>
      </c>
      <c r="C669" s="706" t="s">
        <v>485</v>
      </c>
      <c r="D669" s="706"/>
      <c r="E669" s="706"/>
      <c r="F669" s="593" t="s">
        <v>161</v>
      </c>
      <c r="G669" s="607">
        <v>58</v>
      </c>
      <c r="H669" s="594"/>
      <c r="I669" s="607">
        <v>58</v>
      </c>
      <c r="J669" s="601"/>
      <c r="K669" s="594"/>
      <c r="L669" s="595">
        <v>43.79</v>
      </c>
      <c r="M669" s="594"/>
      <c r="N669" s="597">
        <v>1428</v>
      </c>
    </row>
    <row r="670" spans="1:14">
      <c r="A670" s="608"/>
      <c r="B670" s="609"/>
      <c r="C670" s="707" t="s">
        <v>159</v>
      </c>
      <c r="D670" s="707"/>
      <c r="E670" s="707"/>
      <c r="F670" s="585"/>
      <c r="G670" s="586"/>
      <c r="H670" s="586"/>
      <c r="I670" s="586"/>
      <c r="J670" s="588"/>
      <c r="K670" s="586"/>
      <c r="L670" s="610">
        <v>324.69</v>
      </c>
      <c r="M670" s="604"/>
      <c r="N670" s="611">
        <v>7412</v>
      </c>
    </row>
    <row r="671" spans="1:14" ht="33.75">
      <c r="A671" s="583" t="s">
        <v>484</v>
      </c>
      <c r="B671" s="584" t="s">
        <v>483</v>
      </c>
      <c r="C671" s="707" t="s">
        <v>482</v>
      </c>
      <c r="D671" s="707"/>
      <c r="E671" s="707"/>
      <c r="F671" s="585" t="s">
        <v>288</v>
      </c>
      <c r="G671" s="586"/>
      <c r="H671" s="586"/>
      <c r="I671" s="622">
        <v>7.0278</v>
      </c>
      <c r="J671" s="610">
        <v>665</v>
      </c>
      <c r="K671" s="586"/>
      <c r="L671" s="621">
        <v>4673.49</v>
      </c>
      <c r="M671" s="612">
        <v>6.32</v>
      </c>
      <c r="N671" s="611">
        <v>29536</v>
      </c>
    </row>
    <row r="672" spans="1:14">
      <c r="A672" s="608"/>
      <c r="B672" s="609"/>
      <c r="C672" s="706" t="s">
        <v>941</v>
      </c>
      <c r="D672" s="706"/>
      <c r="E672" s="706"/>
      <c r="F672" s="706"/>
      <c r="G672" s="706"/>
      <c r="H672" s="706"/>
      <c r="I672" s="706"/>
      <c r="J672" s="706"/>
      <c r="K672" s="706"/>
      <c r="L672" s="706"/>
      <c r="M672" s="706"/>
      <c r="N672" s="709"/>
    </row>
    <row r="673" spans="1:14">
      <c r="A673" s="614"/>
      <c r="B673" s="592"/>
      <c r="C673" s="706" t="s">
        <v>969</v>
      </c>
      <c r="D673" s="706"/>
      <c r="E673" s="706"/>
      <c r="F673" s="706"/>
      <c r="G673" s="706"/>
      <c r="H673" s="706"/>
      <c r="I673" s="706"/>
      <c r="J673" s="706"/>
      <c r="K673" s="706"/>
      <c r="L673" s="706"/>
      <c r="M673" s="706"/>
      <c r="N673" s="709"/>
    </row>
    <row r="674" spans="1:14">
      <c r="A674" s="608"/>
      <c r="B674" s="609"/>
      <c r="C674" s="707" t="s">
        <v>159</v>
      </c>
      <c r="D674" s="707"/>
      <c r="E674" s="707"/>
      <c r="F674" s="585"/>
      <c r="G674" s="586"/>
      <c r="H674" s="586"/>
      <c r="I674" s="586"/>
      <c r="J674" s="588"/>
      <c r="K674" s="586"/>
      <c r="L674" s="621">
        <v>4673.49</v>
      </c>
      <c r="M674" s="604"/>
      <c r="N674" s="611">
        <v>29536</v>
      </c>
    </row>
    <row r="675" spans="1:14">
      <c r="A675" s="583" t="s">
        <v>481</v>
      </c>
      <c r="B675" s="584"/>
      <c r="C675" s="707" t="s">
        <v>480</v>
      </c>
      <c r="D675" s="707"/>
      <c r="E675" s="707"/>
      <c r="F675" s="585" t="s">
        <v>288</v>
      </c>
      <c r="G675" s="586"/>
      <c r="H675" s="586"/>
      <c r="I675" s="622">
        <v>7.0278</v>
      </c>
      <c r="J675" s="610">
        <v>20.52</v>
      </c>
      <c r="K675" s="586"/>
      <c r="L675" s="610">
        <v>144.21</v>
      </c>
      <c r="M675" s="612">
        <v>6.32</v>
      </c>
      <c r="N675" s="618">
        <v>911</v>
      </c>
    </row>
    <row r="676" spans="1:14">
      <c r="A676" s="608"/>
      <c r="B676" s="609"/>
      <c r="C676" s="706" t="s">
        <v>941</v>
      </c>
      <c r="D676" s="706"/>
      <c r="E676" s="706"/>
      <c r="F676" s="706"/>
      <c r="G676" s="706"/>
      <c r="H676" s="706"/>
      <c r="I676" s="706"/>
      <c r="J676" s="706"/>
      <c r="K676" s="706"/>
      <c r="L676" s="706"/>
      <c r="M676" s="706"/>
      <c r="N676" s="709"/>
    </row>
    <row r="677" spans="1:14">
      <c r="A677" s="614"/>
      <c r="B677" s="592"/>
      <c r="C677" s="706" t="s">
        <v>479</v>
      </c>
      <c r="D677" s="706"/>
      <c r="E677" s="706"/>
      <c r="F677" s="706"/>
      <c r="G677" s="706"/>
      <c r="H677" s="706"/>
      <c r="I677" s="706"/>
      <c r="J677" s="706"/>
      <c r="K677" s="706"/>
      <c r="L677" s="706"/>
      <c r="M677" s="706"/>
      <c r="N677" s="709"/>
    </row>
    <row r="678" spans="1:14">
      <c r="A678" s="608"/>
      <c r="B678" s="609"/>
      <c r="C678" s="707" t="s">
        <v>159</v>
      </c>
      <c r="D678" s="707"/>
      <c r="E678" s="707"/>
      <c r="F678" s="585"/>
      <c r="G678" s="586"/>
      <c r="H678" s="586"/>
      <c r="I678" s="586"/>
      <c r="J678" s="588"/>
      <c r="K678" s="586"/>
      <c r="L678" s="610">
        <v>144.21</v>
      </c>
      <c r="M678" s="604"/>
      <c r="N678" s="618">
        <v>911</v>
      </c>
    </row>
    <row r="679" spans="1:14" ht="22.5">
      <c r="A679" s="583" t="s">
        <v>478</v>
      </c>
      <c r="B679" s="584" t="s">
        <v>477</v>
      </c>
      <c r="C679" s="707" t="s">
        <v>475</v>
      </c>
      <c r="D679" s="707"/>
      <c r="E679" s="707"/>
      <c r="F679" s="585" t="s">
        <v>476</v>
      </c>
      <c r="G679" s="586"/>
      <c r="H679" s="586"/>
      <c r="I679" s="612">
        <v>0.53</v>
      </c>
      <c r="J679" s="588"/>
      <c r="K679" s="586"/>
      <c r="L679" s="588"/>
      <c r="M679" s="586"/>
      <c r="N679" s="589"/>
    </row>
    <row r="680" spans="1:14">
      <c r="A680" s="614"/>
      <c r="B680" s="592"/>
      <c r="C680" s="706" t="s">
        <v>970</v>
      </c>
      <c r="D680" s="706"/>
      <c r="E680" s="706"/>
      <c r="F680" s="706"/>
      <c r="G680" s="706"/>
      <c r="H680" s="706"/>
      <c r="I680" s="706"/>
      <c r="J680" s="706"/>
      <c r="K680" s="706"/>
      <c r="L680" s="706"/>
      <c r="M680" s="706"/>
      <c r="N680" s="709"/>
    </row>
    <row r="681" spans="1:14">
      <c r="A681" s="590"/>
      <c r="B681" s="591" t="s">
        <v>182</v>
      </c>
      <c r="C681" s="706" t="s">
        <v>269</v>
      </c>
      <c r="D681" s="706"/>
      <c r="E681" s="706"/>
      <c r="F681" s="593"/>
      <c r="G681" s="594"/>
      <c r="H681" s="594"/>
      <c r="I681" s="594"/>
      <c r="J681" s="595">
        <v>91.82</v>
      </c>
      <c r="K681" s="594"/>
      <c r="L681" s="595">
        <v>48.66</v>
      </c>
      <c r="M681" s="596">
        <v>32.61</v>
      </c>
      <c r="N681" s="597">
        <v>1587</v>
      </c>
    </row>
    <row r="682" spans="1:14">
      <c r="A682" s="590"/>
      <c r="B682" s="591" t="s">
        <v>179</v>
      </c>
      <c r="C682" s="706" t="s">
        <v>170</v>
      </c>
      <c r="D682" s="706"/>
      <c r="E682" s="706"/>
      <c r="F682" s="593"/>
      <c r="G682" s="594"/>
      <c r="H682" s="594"/>
      <c r="I682" s="594"/>
      <c r="J682" s="595">
        <v>111.29</v>
      </c>
      <c r="K682" s="594"/>
      <c r="L682" s="595">
        <v>58.98</v>
      </c>
      <c r="M682" s="596">
        <v>12.04</v>
      </c>
      <c r="N682" s="598">
        <v>710</v>
      </c>
    </row>
    <row r="683" spans="1:14">
      <c r="A683" s="590"/>
      <c r="B683" s="591" t="s">
        <v>175</v>
      </c>
      <c r="C683" s="706" t="s">
        <v>169</v>
      </c>
      <c r="D683" s="706"/>
      <c r="E683" s="706"/>
      <c r="F683" s="593"/>
      <c r="G683" s="594"/>
      <c r="H683" s="594"/>
      <c r="I683" s="594"/>
      <c r="J683" s="595">
        <v>10.9</v>
      </c>
      <c r="K683" s="594"/>
      <c r="L683" s="595">
        <v>5.78</v>
      </c>
      <c r="M683" s="596">
        <v>32.61</v>
      </c>
      <c r="N683" s="598">
        <v>188</v>
      </c>
    </row>
    <row r="684" spans="1:14">
      <c r="A684" s="590"/>
      <c r="B684" s="591" t="s">
        <v>318</v>
      </c>
      <c r="C684" s="706" t="s">
        <v>303</v>
      </c>
      <c r="D684" s="706"/>
      <c r="E684" s="706"/>
      <c r="F684" s="593"/>
      <c r="G684" s="594"/>
      <c r="H684" s="594"/>
      <c r="I684" s="594"/>
      <c r="J684" s="615">
        <v>4306</v>
      </c>
      <c r="K684" s="594"/>
      <c r="L684" s="615">
        <v>2282.1799999999998</v>
      </c>
      <c r="M684" s="596">
        <v>6.32</v>
      </c>
      <c r="N684" s="597">
        <v>14423</v>
      </c>
    </row>
    <row r="685" spans="1:14">
      <c r="A685" s="599"/>
      <c r="B685" s="591"/>
      <c r="C685" s="706" t="s">
        <v>268</v>
      </c>
      <c r="D685" s="706"/>
      <c r="E685" s="706"/>
      <c r="F685" s="593" t="s">
        <v>168</v>
      </c>
      <c r="G685" s="596">
        <v>11.35</v>
      </c>
      <c r="H685" s="594"/>
      <c r="I685" s="625">
        <v>6.0155000000000003</v>
      </c>
      <c r="J685" s="601"/>
      <c r="K685" s="594"/>
      <c r="L685" s="601"/>
      <c r="M685" s="594"/>
      <c r="N685" s="602"/>
    </row>
    <row r="686" spans="1:14">
      <c r="A686" s="599"/>
      <c r="B686" s="591"/>
      <c r="C686" s="706" t="s">
        <v>167</v>
      </c>
      <c r="D686" s="706"/>
      <c r="E686" s="706"/>
      <c r="F686" s="593" t="s">
        <v>168</v>
      </c>
      <c r="G686" s="596">
        <v>0.94</v>
      </c>
      <c r="H686" s="594"/>
      <c r="I686" s="625">
        <v>0.49819999999999998</v>
      </c>
      <c r="J686" s="601"/>
      <c r="K686" s="594"/>
      <c r="L686" s="601"/>
      <c r="M686" s="594"/>
      <c r="N686" s="602"/>
    </row>
    <row r="687" spans="1:14">
      <c r="A687" s="590"/>
      <c r="B687" s="591"/>
      <c r="C687" s="708" t="s">
        <v>166</v>
      </c>
      <c r="D687" s="708"/>
      <c r="E687" s="708"/>
      <c r="F687" s="603"/>
      <c r="G687" s="604"/>
      <c r="H687" s="604"/>
      <c r="I687" s="604"/>
      <c r="J687" s="617">
        <v>4509.1099999999997</v>
      </c>
      <c r="K687" s="604"/>
      <c r="L687" s="617">
        <v>2389.8200000000002</v>
      </c>
      <c r="M687" s="604"/>
      <c r="N687" s="606"/>
    </row>
    <row r="688" spans="1:14">
      <c r="A688" s="599"/>
      <c r="B688" s="591"/>
      <c r="C688" s="706" t="s">
        <v>165</v>
      </c>
      <c r="D688" s="706"/>
      <c r="E688" s="706"/>
      <c r="F688" s="593"/>
      <c r="G688" s="594"/>
      <c r="H688" s="594"/>
      <c r="I688" s="594"/>
      <c r="J688" s="601"/>
      <c r="K688" s="594"/>
      <c r="L688" s="595">
        <v>54.44</v>
      </c>
      <c r="M688" s="594"/>
      <c r="N688" s="597">
        <v>1775</v>
      </c>
    </row>
    <row r="689" spans="1:14" ht="101.25">
      <c r="A689" s="599"/>
      <c r="B689" s="591" t="s">
        <v>474</v>
      </c>
      <c r="C689" s="706" t="s">
        <v>473</v>
      </c>
      <c r="D689" s="706"/>
      <c r="E689" s="706"/>
      <c r="F689" s="593" t="s">
        <v>161</v>
      </c>
      <c r="G689" s="607">
        <v>147</v>
      </c>
      <c r="H689" s="594"/>
      <c r="I689" s="607">
        <v>147</v>
      </c>
      <c r="J689" s="601"/>
      <c r="K689" s="594"/>
      <c r="L689" s="595">
        <v>80.03</v>
      </c>
      <c r="M689" s="594"/>
      <c r="N689" s="597">
        <v>2609</v>
      </c>
    </row>
    <row r="690" spans="1:14" ht="45">
      <c r="A690" s="599"/>
      <c r="B690" s="591" t="s">
        <v>472</v>
      </c>
      <c r="C690" s="706" t="s">
        <v>471</v>
      </c>
      <c r="D690" s="706"/>
      <c r="E690" s="706"/>
      <c r="F690" s="593" t="s">
        <v>161</v>
      </c>
      <c r="G690" s="607">
        <v>95</v>
      </c>
      <c r="H690" s="594"/>
      <c r="I690" s="607">
        <v>95</v>
      </c>
      <c r="J690" s="601"/>
      <c r="K690" s="594"/>
      <c r="L690" s="595">
        <v>51.72</v>
      </c>
      <c r="M690" s="594"/>
      <c r="N690" s="597">
        <v>1686</v>
      </c>
    </row>
    <row r="691" spans="1:14">
      <c r="A691" s="608"/>
      <c r="B691" s="609"/>
      <c r="C691" s="707" t="s">
        <v>159</v>
      </c>
      <c r="D691" s="707"/>
      <c r="E691" s="707"/>
      <c r="F691" s="585"/>
      <c r="G691" s="586"/>
      <c r="H691" s="586"/>
      <c r="I691" s="586"/>
      <c r="J691" s="588"/>
      <c r="K691" s="586"/>
      <c r="L691" s="621">
        <v>2521.5700000000002</v>
      </c>
      <c r="M691" s="604"/>
      <c r="N691" s="611">
        <v>21015</v>
      </c>
    </row>
    <row r="692" spans="1:14" ht="33.75">
      <c r="A692" s="583" t="s">
        <v>470</v>
      </c>
      <c r="B692" s="584" t="s">
        <v>469</v>
      </c>
      <c r="C692" s="707" t="s">
        <v>467</v>
      </c>
      <c r="D692" s="707"/>
      <c r="E692" s="707"/>
      <c r="F692" s="585" t="s">
        <v>468</v>
      </c>
      <c r="G692" s="586"/>
      <c r="H692" s="586"/>
      <c r="I692" s="619">
        <v>53</v>
      </c>
      <c r="J692" s="610">
        <v>43.06</v>
      </c>
      <c r="K692" s="586"/>
      <c r="L692" s="621">
        <v>2282.1799999999998</v>
      </c>
      <c r="M692" s="612">
        <v>6.32</v>
      </c>
      <c r="N692" s="611">
        <v>14423</v>
      </c>
    </row>
    <row r="693" spans="1:14">
      <c r="A693" s="608"/>
      <c r="B693" s="609"/>
      <c r="C693" s="706" t="s">
        <v>971</v>
      </c>
      <c r="D693" s="706"/>
      <c r="E693" s="706"/>
      <c r="F693" s="706"/>
      <c r="G693" s="706"/>
      <c r="H693" s="706"/>
      <c r="I693" s="706"/>
      <c r="J693" s="706"/>
      <c r="K693" s="706"/>
      <c r="L693" s="706"/>
      <c r="M693" s="706"/>
      <c r="N693" s="709"/>
    </row>
    <row r="694" spans="1:14">
      <c r="A694" s="608"/>
      <c r="B694" s="609"/>
      <c r="C694" s="707" t="s">
        <v>159</v>
      </c>
      <c r="D694" s="707"/>
      <c r="E694" s="707"/>
      <c r="F694" s="585"/>
      <c r="G694" s="586"/>
      <c r="H694" s="586"/>
      <c r="I694" s="586"/>
      <c r="J694" s="588"/>
      <c r="K694" s="586"/>
      <c r="L694" s="621">
        <v>2282.1799999999998</v>
      </c>
      <c r="M694" s="604"/>
      <c r="N694" s="611">
        <v>14423</v>
      </c>
    </row>
    <row r="695" spans="1:14" ht="22.5">
      <c r="A695" s="583" t="s">
        <v>466</v>
      </c>
      <c r="B695" s="584" t="s">
        <v>465</v>
      </c>
      <c r="C695" s="707" t="s">
        <v>464</v>
      </c>
      <c r="D695" s="707"/>
      <c r="E695" s="707"/>
      <c r="F695" s="585" t="s">
        <v>395</v>
      </c>
      <c r="G695" s="586"/>
      <c r="H695" s="586"/>
      <c r="I695" s="622">
        <v>1.06E-2</v>
      </c>
      <c r="J695" s="588"/>
      <c r="K695" s="586"/>
      <c r="L695" s="588"/>
      <c r="M695" s="586"/>
      <c r="N695" s="589"/>
    </row>
    <row r="696" spans="1:14">
      <c r="A696" s="614"/>
      <c r="B696" s="592"/>
      <c r="C696" s="706" t="s">
        <v>972</v>
      </c>
      <c r="D696" s="706"/>
      <c r="E696" s="706"/>
      <c r="F696" s="706"/>
      <c r="G696" s="706"/>
      <c r="H696" s="706"/>
      <c r="I696" s="706"/>
      <c r="J696" s="706"/>
      <c r="K696" s="706"/>
      <c r="L696" s="706"/>
      <c r="M696" s="706"/>
      <c r="N696" s="709"/>
    </row>
    <row r="697" spans="1:14">
      <c r="A697" s="590"/>
      <c r="B697" s="591" t="s">
        <v>182</v>
      </c>
      <c r="C697" s="706" t="s">
        <v>269</v>
      </c>
      <c r="D697" s="706"/>
      <c r="E697" s="706"/>
      <c r="F697" s="593"/>
      <c r="G697" s="594"/>
      <c r="H697" s="594"/>
      <c r="I697" s="594"/>
      <c r="J697" s="595">
        <v>719.44</v>
      </c>
      <c r="K697" s="594"/>
      <c r="L697" s="595">
        <v>7.63</v>
      </c>
      <c r="M697" s="596">
        <v>32.61</v>
      </c>
      <c r="N697" s="598">
        <v>249</v>
      </c>
    </row>
    <row r="698" spans="1:14">
      <c r="A698" s="590"/>
      <c r="B698" s="591" t="s">
        <v>179</v>
      </c>
      <c r="C698" s="706" t="s">
        <v>170</v>
      </c>
      <c r="D698" s="706"/>
      <c r="E698" s="706"/>
      <c r="F698" s="593"/>
      <c r="G698" s="594"/>
      <c r="H698" s="594"/>
      <c r="I698" s="594"/>
      <c r="J698" s="595">
        <v>70.849999999999994</v>
      </c>
      <c r="K698" s="594"/>
      <c r="L698" s="595">
        <v>0.75</v>
      </c>
      <c r="M698" s="596">
        <v>12.04</v>
      </c>
      <c r="N698" s="598">
        <v>9</v>
      </c>
    </row>
    <row r="699" spans="1:14">
      <c r="A699" s="590"/>
      <c r="B699" s="591" t="s">
        <v>175</v>
      </c>
      <c r="C699" s="706" t="s">
        <v>169</v>
      </c>
      <c r="D699" s="706"/>
      <c r="E699" s="706"/>
      <c r="F699" s="593"/>
      <c r="G699" s="594"/>
      <c r="H699" s="594"/>
      <c r="I699" s="594"/>
      <c r="J699" s="595">
        <v>10.8</v>
      </c>
      <c r="K699" s="594"/>
      <c r="L699" s="595">
        <v>0.11</v>
      </c>
      <c r="M699" s="596">
        <v>32.61</v>
      </c>
      <c r="N699" s="598">
        <v>4</v>
      </c>
    </row>
    <row r="700" spans="1:14">
      <c r="A700" s="590"/>
      <c r="B700" s="591" t="s">
        <v>318</v>
      </c>
      <c r="C700" s="706" t="s">
        <v>303</v>
      </c>
      <c r="D700" s="706"/>
      <c r="E700" s="706"/>
      <c r="F700" s="593"/>
      <c r="G700" s="594"/>
      <c r="H700" s="594"/>
      <c r="I700" s="594"/>
      <c r="J700" s="595">
        <v>61.2</v>
      </c>
      <c r="K700" s="594"/>
      <c r="L700" s="595">
        <v>0.65</v>
      </c>
      <c r="M700" s="596">
        <v>6.32</v>
      </c>
      <c r="N700" s="598">
        <v>4</v>
      </c>
    </row>
    <row r="701" spans="1:14">
      <c r="A701" s="599"/>
      <c r="B701" s="591"/>
      <c r="C701" s="706" t="s">
        <v>268</v>
      </c>
      <c r="D701" s="706"/>
      <c r="E701" s="706"/>
      <c r="F701" s="593" t="s">
        <v>168</v>
      </c>
      <c r="G701" s="596">
        <v>90.61</v>
      </c>
      <c r="H701" s="594"/>
      <c r="I701" s="628">
        <v>0.96046600000000004</v>
      </c>
      <c r="J701" s="601"/>
      <c r="K701" s="594"/>
      <c r="L701" s="601"/>
      <c r="M701" s="594"/>
      <c r="N701" s="602"/>
    </row>
    <row r="702" spans="1:14">
      <c r="A702" s="599"/>
      <c r="B702" s="591"/>
      <c r="C702" s="706" t="s">
        <v>167</v>
      </c>
      <c r="D702" s="706"/>
      <c r="E702" s="706"/>
      <c r="F702" s="593" t="s">
        <v>168</v>
      </c>
      <c r="G702" s="596">
        <v>0.82</v>
      </c>
      <c r="H702" s="594"/>
      <c r="I702" s="628">
        <v>8.6920000000000001E-3</v>
      </c>
      <c r="J702" s="601"/>
      <c r="K702" s="594"/>
      <c r="L702" s="601"/>
      <c r="M702" s="594"/>
      <c r="N702" s="602"/>
    </row>
    <row r="703" spans="1:14">
      <c r="A703" s="590"/>
      <c r="B703" s="591"/>
      <c r="C703" s="708" t="s">
        <v>166</v>
      </c>
      <c r="D703" s="708"/>
      <c r="E703" s="708"/>
      <c r="F703" s="603"/>
      <c r="G703" s="604"/>
      <c r="H703" s="604"/>
      <c r="I703" s="604"/>
      <c r="J703" s="605">
        <v>851.49</v>
      </c>
      <c r="K703" s="604"/>
      <c r="L703" s="605">
        <v>9.0299999999999994</v>
      </c>
      <c r="M703" s="604"/>
      <c r="N703" s="606"/>
    </row>
    <row r="704" spans="1:14">
      <c r="A704" s="599"/>
      <c r="B704" s="591"/>
      <c r="C704" s="706" t="s">
        <v>165</v>
      </c>
      <c r="D704" s="706"/>
      <c r="E704" s="706"/>
      <c r="F704" s="593"/>
      <c r="G704" s="594"/>
      <c r="H704" s="594"/>
      <c r="I704" s="594"/>
      <c r="J704" s="601"/>
      <c r="K704" s="594"/>
      <c r="L704" s="595">
        <v>7.74</v>
      </c>
      <c r="M704" s="594"/>
      <c r="N704" s="598">
        <v>253</v>
      </c>
    </row>
    <row r="705" spans="1:14" ht="45">
      <c r="A705" s="599"/>
      <c r="B705" s="591" t="s">
        <v>461</v>
      </c>
      <c r="C705" s="706" t="s">
        <v>460</v>
      </c>
      <c r="D705" s="706"/>
      <c r="E705" s="706"/>
      <c r="F705" s="593" t="s">
        <v>161</v>
      </c>
      <c r="G705" s="607">
        <v>108</v>
      </c>
      <c r="H705" s="594"/>
      <c r="I705" s="607">
        <v>108</v>
      </c>
      <c r="J705" s="601"/>
      <c r="K705" s="594"/>
      <c r="L705" s="595">
        <v>8.36</v>
      </c>
      <c r="M705" s="594"/>
      <c r="N705" s="598">
        <v>273</v>
      </c>
    </row>
    <row r="706" spans="1:14" ht="45">
      <c r="A706" s="599"/>
      <c r="B706" s="591" t="s">
        <v>459</v>
      </c>
      <c r="C706" s="706" t="s">
        <v>458</v>
      </c>
      <c r="D706" s="706"/>
      <c r="E706" s="706"/>
      <c r="F706" s="593" t="s">
        <v>161</v>
      </c>
      <c r="G706" s="607">
        <v>55</v>
      </c>
      <c r="H706" s="594"/>
      <c r="I706" s="607">
        <v>55</v>
      </c>
      <c r="J706" s="601"/>
      <c r="K706" s="594"/>
      <c r="L706" s="595">
        <v>4.26</v>
      </c>
      <c r="M706" s="594"/>
      <c r="N706" s="598">
        <v>139</v>
      </c>
    </row>
    <row r="707" spans="1:14">
      <c r="A707" s="608"/>
      <c r="B707" s="609"/>
      <c r="C707" s="707" t="s">
        <v>159</v>
      </c>
      <c r="D707" s="707"/>
      <c r="E707" s="707"/>
      <c r="F707" s="585"/>
      <c r="G707" s="586"/>
      <c r="H707" s="586"/>
      <c r="I707" s="586"/>
      <c r="J707" s="588"/>
      <c r="K707" s="586"/>
      <c r="L707" s="610">
        <v>21.65</v>
      </c>
      <c r="M707" s="604"/>
      <c r="N707" s="618">
        <v>674</v>
      </c>
    </row>
    <row r="708" spans="1:14" ht="33.75">
      <c r="A708" s="583" t="s">
        <v>457</v>
      </c>
      <c r="B708" s="584" t="s">
        <v>456</v>
      </c>
      <c r="C708" s="707" t="s">
        <v>455</v>
      </c>
      <c r="D708" s="707"/>
      <c r="E708" s="707"/>
      <c r="F708" s="585" t="s">
        <v>395</v>
      </c>
      <c r="G708" s="586"/>
      <c r="H708" s="586"/>
      <c r="I708" s="622">
        <v>1.06E-2</v>
      </c>
      <c r="J708" s="621">
        <v>6780</v>
      </c>
      <c r="K708" s="586"/>
      <c r="L708" s="610">
        <v>71.87</v>
      </c>
      <c r="M708" s="612">
        <v>6.32</v>
      </c>
      <c r="N708" s="618">
        <v>454</v>
      </c>
    </row>
    <row r="709" spans="1:14">
      <c r="A709" s="608"/>
      <c r="B709" s="609"/>
      <c r="C709" s="706" t="s">
        <v>943</v>
      </c>
      <c r="D709" s="706"/>
      <c r="E709" s="706"/>
      <c r="F709" s="706"/>
      <c r="G709" s="706"/>
      <c r="H709" s="706"/>
      <c r="I709" s="706"/>
      <c r="J709" s="706"/>
      <c r="K709" s="706"/>
      <c r="L709" s="706"/>
      <c r="M709" s="706"/>
      <c r="N709" s="709"/>
    </row>
    <row r="710" spans="1:14">
      <c r="A710" s="608"/>
      <c r="B710" s="609"/>
      <c r="C710" s="707" t="s">
        <v>159</v>
      </c>
      <c r="D710" s="707"/>
      <c r="E710" s="707"/>
      <c r="F710" s="585"/>
      <c r="G710" s="586"/>
      <c r="H710" s="586"/>
      <c r="I710" s="586"/>
      <c r="J710" s="588"/>
      <c r="K710" s="586"/>
      <c r="L710" s="610">
        <v>71.87</v>
      </c>
      <c r="M710" s="604"/>
      <c r="N710" s="618">
        <v>454</v>
      </c>
    </row>
    <row r="711" spans="1:14">
      <c r="A711" s="724" t="s">
        <v>454</v>
      </c>
      <c r="B711" s="725"/>
      <c r="C711" s="725"/>
      <c r="D711" s="725"/>
      <c r="E711" s="725"/>
      <c r="F711" s="725"/>
      <c r="G711" s="725"/>
      <c r="H711" s="725"/>
      <c r="I711" s="725"/>
      <c r="J711" s="725"/>
      <c r="K711" s="725"/>
      <c r="L711" s="725"/>
      <c r="M711" s="725"/>
      <c r="N711" s="726"/>
    </row>
    <row r="712" spans="1:14" ht="22.5">
      <c r="A712" s="583" t="s">
        <v>453</v>
      </c>
      <c r="B712" s="584" t="s">
        <v>452</v>
      </c>
      <c r="C712" s="707" t="s">
        <v>451</v>
      </c>
      <c r="D712" s="707"/>
      <c r="E712" s="707"/>
      <c r="F712" s="585" t="s">
        <v>6</v>
      </c>
      <c r="G712" s="586"/>
      <c r="H712" s="586"/>
      <c r="I712" s="622">
        <v>1.9E-3</v>
      </c>
      <c r="J712" s="588"/>
      <c r="K712" s="586"/>
      <c r="L712" s="588"/>
      <c r="M712" s="586"/>
      <c r="N712" s="589"/>
    </row>
    <row r="713" spans="1:14">
      <c r="A713" s="614"/>
      <c r="B713" s="592"/>
      <c r="C713" s="706" t="s">
        <v>450</v>
      </c>
      <c r="D713" s="706"/>
      <c r="E713" s="706"/>
      <c r="F713" s="706"/>
      <c r="G713" s="706"/>
      <c r="H713" s="706"/>
      <c r="I713" s="706"/>
      <c r="J713" s="706"/>
      <c r="K713" s="706"/>
      <c r="L713" s="706"/>
      <c r="M713" s="706"/>
      <c r="N713" s="709"/>
    </row>
    <row r="714" spans="1:14">
      <c r="A714" s="590"/>
      <c r="B714" s="591" t="s">
        <v>182</v>
      </c>
      <c r="C714" s="706" t="s">
        <v>269</v>
      </c>
      <c r="D714" s="706"/>
      <c r="E714" s="706"/>
      <c r="F714" s="593"/>
      <c r="G714" s="594"/>
      <c r="H714" s="594"/>
      <c r="I714" s="594"/>
      <c r="J714" s="615">
        <v>1378.95</v>
      </c>
      <c r="K714" s="594"/>
      <c r="L714" s="595">
        <v>2.62</v>
      </c>
      <c r="M714" s="596">
        <v>32.61</v>
      </c>
      <c r="N714" s="598">
        <v>85</v>
      </c>
    </row>
    <row r="715" spans="1:14">
      <c r="A715" s="590"/>
      <c r="B715" s="591" t="s">
        <v>179</v>
      </c>
      <c r="C715" s="706" t="s">
        <v>170</v>
      </c>
      <c r="D715" s="706"/>
      <c r="E715" s="706"/>
      <c r="F715" s="593"/>
      <c r="G715" s="594"/>
      <c r="H715" s="594"/>
      <c r="I715" s="594"/>
      <c r="J715" s="615">
        <v>1184.54</v>
      </c>
      <c r="K715" s="594"/>
      <c r="L715" s="595">
        <v>2.25</v>
      </c>
      <c r="M715" s="596">
        <v>12.04</v>
      </c>
      <c r="N715" s="598">
        <v>27</v>
      </c>
    </row>
    <row r="716" spans="1:14">
      <c r="A716" s="590"/>
      <c r="B716" s="591" t="s">
        <v>175</v>
      </c>
      <c r="C716" s="706" t="s">
        <v>169</v>
      </c>
      <c r="D716" s="706"/>
      <c r="E716" s="706"/>
      <c r="F716" s="593"/>
      <c r="G716" s="594"/>
      <c r="H716" s="594"/>
      <c r="I716" s="594"/>
      <c r="J716" s="595">
        <v>76.67</v>
      </c>
      <c r="K716" s="594"/>
      <c r="L716" s="595">
        <v>0.15</v>
      </c>
      <c r="M716" s="596">
        <v>32.61</v>
      </c>
      <c r="N716" s="598">
        <v>5</v>
      </c>
    </row>
    <row r="717" spans="1:14">
      <c r="A717" s="590"/>
      <c r="B717" s="591" t="s">
        <v>318</v>
      </c>
      <c r="C717" s="706" t="s">
        <v>303</v>
      </c>
      <c r="D717" s="706"/>
      <c r="E717" s="706"/>
      <c r="F717" s="593"/>
      <c r="G717" s="594"/>
      <c r="H717" s="594"/>
      <c r="I717" s="594"/>
      <c r="J717" s="615">
        <v>33599.51</v>
      </c>
      <c r="K717" s="594"/>
      <c r="L717" s="595">
        <v>0.33</v>
      </c>
      <c r="M717" s="596">
        <v>6.32</v>
      </c>
      <c r="N717" s="598">
        <v>2</v>
      </c>
    </row>
    <row r="718" spans="1:14">
      <c r="A718" s="599"/>
      <c r="B718" s="591"/>
      <c r="C718" s="706" t="s">
        <v>268</v>
      </c>
      <c r="D718" s="706"/>
      <c r="E718" s="706"/>
      <c r="F718" s="593" t="s">
        <v>168</v>
      </c>
      <c r="G718" s="607">
        <v>145</v>
      </c>
      <c r="H718" s="594"/>
      <c r="I718" s="625">
        <v>0.27550000000000002</v>
      </c>
      <c r="J718" s="601"/>
      <c r="K718" s="594"/>
      <c r="L718" s="601"/>
      <c r="M718" s="594"/>
      <c r="N718" s="602"/>
    </row>
    <row r="719" spans="1:14">
      <c r="A719" s="599"/>
      <c r="B719" s="591"/>
      <c r="C719" s="706" t="s">
        <v>167</v>
      </c>
      <c r="D719" s="706"/>
      <c r="E719" s="706"/>
      <c r="F719" s="593" t="s">
        <v>168</v>
      </c>
      <c r="G719" s="596">
        <v>5.51</v>
      </c>
      <c r="H719" s="594"/>
      <c r="I719" s="628">
        <v>1.0468999999999999E-2</v>
      </c>
      <c r="J719" s="601"/>
      <c r="K719" s="594"/>
      <c r="L719" s="601"/>
      <c r="M719" s="594"/>
      <c r="N719" s="602"/>
    </row>
    <row r="720" spans="1:14">
      <c r="A720" s="590"/>
      <c r="B720" s="591"/>
      <c r="C720" s="708" t="s">
        <v>166</v>
      </c>
      <c r="D720" s="708"/>
      <c r="E720" s="708"/>
      <c r="F720" s="603"/>
      <c r="G720" s="604"/>
      <c r="H720" s="604"/>
      <c r="I720" s="604"/>
      <c r="J720" s="617">
        <v>2735.7</v>
      </c>
      <c r="K720" s="604"/>
      <c r="L720" s="605">
        <v>5.2</v>
      </c>
      <c r="M720" s="604"/>
      <c r="N720" s="606"/>
    </row>
    <row r="721" spans="1:14">
      <c r="A721" s="599"/>
      <c r="B721" s="591"/>
      <c r="C721" s="706" t="s">
        <v>165</v>
      </c>
      <c r="D721" s="706"/>
      <c r="E721" s="706"/>
      <c r="F721" s="593"/>
      <c r="G721" s="594"/>
      <c r="H721" s="594"/>
      <c r="I721" s="594"/>
      <c r="J721" s="601"/>
      <c r="K721" s="594"/>
      <c r="L721" s="595">
        <v>2.77</v>
      </c>
      <c r="M721" s="594"/>
      <c r="N721" s="598">
        <v>90</v>
      </c>
    </row>
    <row r="722" spans="1:14" ht="45">
      <c r="A722" s="599"/>
      <c r="B722" s="591" t="s">
        <v>341</v>
      </c>
      <c r="C722" s="706" t="s">
        <v>340</v>
      </c>
      <c r="D722" s="706"/>
      <c r="E722" s="706"/>
      <c r="F722" s="593" t="s">
        <v>161</v>
      </c>
      <c r="G722" s="607">
        <v>117</v>
      </c>
      <c r="H722" s="594"/>
      <c r="I722" s="607">
        <v>117</v>
      </c>
      <c r="J722" s="601"/>
      <c r="K722" s="594"/>
      <c r="L722" s="595">
        <v>3.24</v>
      </c>
      <c r="M722" s="594"/>
      <c r="N722" s="598">
        <v>105</v>
      </c>
    </row>
    <row r="723" spans="1:14" ht="45">
      <c r="A723" s="599"/>
      <c r="B723" s="591" t="s">
        <v>339</v>
      </c>
      <c r="C723" s="706" t="s">
        <v>338</v>
      </c>
      <c r="D723" s="706"/>
      <c r="E723" s="706"/>
      <c r="F723" s="593" t="s">
        <v>161</v>
      </c>
      <c r="G723" s="607">
        <v>74</v>
      </c>
      <c r="H723" s="594"/>
      <c r="I723" s="607">
        <v>74</v>
      </c>
      <c r="J723" s="601"/>
      <c r="K723" s="594"/>
      <c r="L723" s="595">
        <v>2.0499999999999998</v>
      </c>
      <c r="M723" s="594"/>
      <c r="N723" s="598">
        <v>67</v>
      </c>
    </row>
    <row r="724" spans="1:14">
      <c r="A724" s="608"/>
      <c r="B724" s="609"/>
      <c r="C724" s="707" t="s">
        <v>159</v>
      </c>
      <c r="D724" s="707"/>
      <c r="E724" s="707"/>
      <c r="F724" s="585"/>
      <c r="G724" s="586"/>
      <c r="H724" s="586"/>
      <c r="I724" s="586"/>
      <c r="J724" s="588"/>
      <c r="K724" s="586"/>
      <c r="L724" s="610">
        <v>10.49</v>
      </c>
      <c r="M724" s="604"/>
      <c r="N724" s="618">
        <v>286</v>
      </c>
    </row>
    <row r="725" spans="1:14" ht="33.75">
      <c r="A725" s="583" t="s">
        <v>449</v>
      </c>
      <c r="B725" s="584" t="s">
        <v>448</v>
      </c>
      <c r="C725" s="707" t="s">
        <v>447</v>
      </c>
      <c r="D725" s="707"/>
      <c r="E725" s="707"/>
      <c r="F725" s="585" t="s">
        <v>395</v>
      </c>
      <c r="G725" s="586"/>
      <c r="H725" s="586"/>
      <c r="I725" s="624">
        <v>1.7000000000000001E-4</v>
      </c>
      <c r="J725" s="621">
        <v>37230</v>
      </c>
      <c r="K725" s="586"/>
      <c r="L725" s="610">
        <v>6.33</v>
      </c>
      <c r="M725" s="612">
        <v>6.32</v>
      </c>
      <c r="N725" s="618">
        <v>40</v>
      </c>
    </row>
    <row r="726" spans="1:14">
      <c r="A726" s="608"/>
      <c r="B726" s="609"/>
      <c r="C726" s="706" t="s">
        <v>936</v>
      </c>
      <c r="D726" s="706"/>
      <c r="E726" s="706"/>
      <c r="F726" s="706"/>
      <c r="G726" s="706"/>
      <c r="H726" s="706"/>
      <c r="I726" s="706"/>
      <c r="J726" s="706"/>
      <c r="K726" s="706"/>
      <c r="L726" s="706"/>
      <c r="M726" s="706"/>
      <c r="N726" s="709"/>
    </row>
    <row r="727" spans="1:14">
      <c r="A727" s="614"/>
      <c r="B727" s="592"/>
      <c r="C727" s="706" t="s">
        <v>446</v>
      </c>
      <c r="D727" s="706"/>
      <c r="E727" s="706"/>
      <c r="F727" s="706"/>
      <c r="G727" s="706"/>
      <c r="H727" s="706"/>
      <c r="I727" s="706"/>
      <c r="J727" s="706"/>
      <c r="K727" s="706"/>
      <c r="L727" s="706"/>
      <c r="M727" s="706"/>
      <c r="N727" s="709"/>
    </row>
    <row r="728" spans="1:14">
      <c r="A728" s="608"/>
      <c r="B728" s="609"/>
      <c r="C728" s="707" t="s">
        <v>159</v>
      </c>
      <c r="D728" s="707"/>
      <c r="E728" s="707"/>
      <c r="F728" s="585"/>
      <c r="G728" s="586"/>
      <c r="H728" s="586"/>
      <c r="I728" s="586"/>
      <c r="J728" s="588"/>
      <c r="K728" s="586"/>
      <c r="L728" s="610">
        <v>6.33</v>
      </c>
      <c r="M728" s="604"/>
      <c r="N728" s="618">
        <v>40</v>
      </c>
    </row>
    <row r="729" spans="1:14" ht="33.75">
      <c r="A729" s="583" t="s">
        <v>445</v>
      </c>
      <c r="B729" s="584" t="s">
        <v>444</v>
      </c>
      <c r="C729" s="707" t="s">
        <v>443</v>
      </c>
      <c r="D729" s="707"/>
      <c r="E729" s="707"/>
      <c r="F729" s="585" t="s">
        <v>395</v>
      </c>
      <c r="G729" s="586"/>
      <c r="H729" s="586"/>
      <c r="I729" s="622">
        <v>1.2999999999999999E-3</v>
      </c>
      <c r="J729" s="621">
        <v>35855.78</v>
      </c>
      <c r="K729" s="586"/>
      <c r="L729" s="610">
        <v>46.61</v>
      </c>
      <c r="M729" s="612">
        <v>6.32</v>
      </c>
      <c r="N729" s="618">
        <v>295</v>
      </c>
    </row>
    <row r="730" spans="1:14">
      <c r="A730" s="608"/>
      <c r="B730" s="609"/>
      <c r="C730" s="706" t="s">
        <v>936</v>
      </c>
      <c r="D730" s="706"/>
      <c r="E730" s="706"/>
      <c r="F730" s="706"/>
      <c r="G730" s="706"/>
      <c r="H730" s="706"/>
      <c r="I730" s="706"/>
      <c r="J730" s="706"/>
      <c r="K730" s="706"/>
      <c r="L730" s="706"/>
      <c r="M730" s="706"/>
      <c r="N730" s="709"/>
    </row>
    <row r="731" spans="1:14">
      <c r="A731" s="614"/>
      <c r="B731" s="592"/>
      <c r="C731" s="706" t="s">
        <v>442</v>
      </c>
      <c r="D731" s="706"/>
      <c r="E731" s="706"/>
      <c r="F731" s="706"/>
      <c r="G731" s="706"/>
      <c r="H731" s="706"/>
      <c r="I731" s="706"/>
      <c r="J731" s="706"/>
      <c r="K731" s="706"/>
      <c r="L731" s="706"/>
      <c r="M731" s="706"/>
      <c r="N731" s="709"/>
    </row>
    <row r="732" spans="1:14">
      <c r="A732" s="608"/>
      <c r="B732" s="609"/>
      <c r="C732" s="707" t="s">
        <v>159</v>
      </c>
      <c r="D732" s="707"/>
      <c r="E732" s="707"/>
      <c r="F732" s="585"/>
      <c r="G732" s="586"/>
      <c r="H732" s="586"/>
      <c r="I732" s="586"/>
      <c r="J732" s="588"/>
      <c r="K732" s="586"/>
      <c r="L732" s="610">
        <v>46.61</v>
      </c>
      <c r="M732" s="604"/>
      <c r="N732" s="618">
        <v>295</v>
      </c>
    </row>
    <row r="733" spans="1:14" ht="33.75">
      <c r="A733" s="583" t="s">
        <v>441</v>
      </c>
      <c r="B733" s="584" t="s">
        <v>440</v>
      </c>
      <c r="C733" s="707" t="s">
        <v>439</v>
      </c>
      <c r="D733" s="707"/>
      <c r="E733" s="707"/>
      <c r="F733" s="585" t="s">
        <v>296</v>
      </c>
      <c r="G733" s="586"/>
      <c r="H733" s="586"/>
      <c r="I733" s="587">
        <v>0.9</v>
      </c>
      <c r="J733" s="610">
        <v>32</v>
      </c>
      <c r="K733" s="586"/>
      <c r="L733" s="610">
        <v>28.8</v>
      </c>
      <c r="M733" s="612">
        <v>6.32</v>
      </c>
      <c r="N733" s="618">
        <v>182</v>
      </c>
    </row>
    <row r="734" spans="1:14">
      <c r="A734" s="608"/>
      <c r="B734" s="609"/>
      <c r="C734" s="706" t="s">
        <v>936</v>
      </c>
      <c r="D734" s="706"/>
      <c r="E734" s="706"/>
      <c r="F734" s="706"/>
      <c r="G734" s="706"/>
      <c r="H734" s="706"/>
      <c r="I734" s="706"/>
      <c r="J734" s="706"/>
      <c r="K734" s="706"/>
      <c r="L734" s="706"/>
      <c r="M734" s="706"/>
      <c r="N734" s="709"/>
    </row>
    <row r="735" spans="1:14">
      <c r="A735" s="608"/>
      <c r="B735" s="609"/>
      <c r="C735" s="707" t="s">
        <v>159</v>
      </c>
      <c r="D735" s="707"/>
      <c r="E735" s="707"/>
      <c r="F735" s="585"/>
      <c r="G735" s="586"/>
      <c r="H735" s="586"/>
      <c r="I735" s="586"/>
      <c r="J735" s="588"/>
      <c r="K735" s="586"/>
      <c r="L735" s="610">
        <v>28.8</v>
      </c>
      <c r="M735" s="604"/>
      <c r="N735" s="618">
        <v>182</v>
      </c>
    </row>
    <row r="736" spans="1:14">
      <c r="A736" s="724" t="s">
        <v>438</v>
      </c>
      <c r="B736" s="725"/>
      <c r="C736" s="725"/>
      <c r="D736" s="725"/>
      <c r="E736" s="725"/>
      <c r="F736" s="725"/>
      <c r="G736" s="725"/>
      <c r="H736" s="725"/>
      <c r="I736" s="725"/>
      <c r="J736" s="725"/>
      <c r="K736" s="725"/>
      <c r="L736" s="725"/>
      <c r="M736" s="725"/>
      <c r="N736" s="726"/>
    </row>
    <row r="737" spans="1:14" ht="22.5">
      <c r="A737" s="583" t="s">
        <v>437</v>
      </c>
      <c r="B737" s="584" t="s">
        <v>436</v>
      </c>
      <c r="C737" s="707" t="s">
        <v>435</v>
      </c>
      <c r="D737" s="707"/>
      <c r="E737" s="707"/>
      <c r="F737" s="585" t="s">
        <v>431</v>
      </c>
      <c r="G737" s="586"/>
      <c r="H737" s="586"/>
      <c r="I737" s="619">
        <v>12</v>
      </c>
      <c r="J737" s="588"/>
      <c r="K737" s="586"/>
      <c r="L737" s="588"/>
      <c r="M737" s="586"/>
      <c r="N737" s="589"/>
    </row>
    <row r="738" spans="1:14">
      <c r="A738" s="614"/>
      <c r="B738" s="592"/>
      <c r="C738" s="706" t="s">
        <v>434</v>
      </c>
      <c r="D738" s="706"/>
      <c r="E738" s="706"/>
      <c r="F738" s="706"/>
      <c r="G738" s="706"/>
      <c r="H738" s="706"/>
      <c r="I738" s="706"/>
      <c r="J738" s="706"/>
      <c r="K738" s="706"/>
      <c r="L738" s="706"/>
      <c r="M738" s="706"/>
      <c r="N738" s="709"/>
    </row>
    <row r="739" spans="1:14">
      <c r="A739" s="590"/>
      <c r="B739" s="591" t="s">
        <v>182</v>
      </c>
      <c r="C739" s="706" t="s">
        <v>269</v>
      </c>
      <c r="D739" s="706"/>
      <c r="E739" s="706"/>
      <c r="F739" s="593"/>
      <c r="G739" s="594"/>
      <c r="H739" s="594"/>
      <c r="I739" s="594"/>
      <c r="J739" s="595">
        <v>14.21</v>
      </c>
      <c r="K739" s="594"/>
      <c r="L739" s="595">
        <v>170.52</v>
      </c>
      <c r="M739" s="596">
        <v>32.61</v>
      </c>
      <c r="N739" s="597">
        <v>5561</v>
      </c>
    </row>
    <row r="740" spans="1:14">
      <c r="A740" s="590"/>
      <c r="B740" s="591" t="s">
        <v>179</v>
      </c>
      <c r="C740" s="706" t="s">
        <v>170</v>
      </c>
      <c r="D740" s="706"/>
      <c r="E740" s="706"/>
      <c r="F740" s="593"/>
      <c r="G740" s="594"/>
      <c r="H740" s="594"/>
      <c r="I740" s="594"/>
      <c r="J740" s="595">
        <v>3.9</v>
      </c>
      <c r="K740" s="594"/>
      <c r="L740" s="595">
        <v>46.8</v>
      </c>
      <c r="M740" s="596">
        <v>12.04</v>
      </c>
      <c r="N740" s="598">
        <v>563</v>
      </c>
    </row>
    <row r="741" spans="1:14">
      <c r="A741" s="590"/>
      <c r="B741" s="591" t="s">
        <v>318</v>
      </c>
      <c r="C741" s="706" t="s">
        <v>303</v>
      </c>
      <c r="D741" s="706"/>
      <c r="E741" s="706"/>
      <c r="F741" s="593"/>
      <c r="G741" s="594"/>
      <c r="H741" s="594"/>
      <c r="I741" s="594"/>
      <c r="J741" s="595">
        <v>9.9499999999999993</v>
      </c>
      <c r="K741" s="594"/>
      <c r="L741" s="595">
        <v>119.4</v>
      </c>
      <c r="M741" s="596">
        <v>6.32</v>
      </c>
      <c r="N741" s="598">
        <v>755</v>
      </c>
    </row>
    <row r="742" spans="1:14">
      <c r="A742" s="599"/>
      <c r="B742" s="591"/>
      <c r="C742" s="706" t="s">
        <v>268</v>
      </c>
      <c r="D742" s="706"/>
      <c r="E742" s="706"/>
      <c r="F742" s="593" t="s">
        <v>168</v>
      </c>
      <c r="G742" s="620">
        <v>1.1000000000000001</v>
      </c>
      <c r="H742" s="594"/>
      <c r="I742" s="620">
        <v>13.2</v>
      </c>
      <c r="J742" s="601"/>
      <c r="K742" s="594"/>
      <c r="L742" s="601"/>
      <c r="M742" s="594"/>
      <c r="N742" s="602"/>
    </row>
    <row r="743" spans="1:14">
      <c r="A743" s="590"/>
      <c r="B743" s="591"/>
      <c r="C743" s="708" t="s">
        <v>166</v>
      </c>
      <c r="D743" s="708"/>
      <c r="E743" s="708"/>
      <c r="F743" s="603"/>
      <c r="G743" s="604"/>
      <c r="H743" s="604"/>
      <c r="I743" s="604"/>
      <c r="J743" s="605">
        <v>28.06</v>
      </c>
      <c r="K743" s="604"/>
      <c r="L743" s="605">
        <v>336.72</v>
      </c>
      <c r="M743" s="604"/>
      <c r="N743" s="606"/>
    </row>
    <row r="744" spans="1:14">
      <c r="A744" s="599"/>
      <c r="B744" s="591"/>
      <c r="C744" s="706" t="s">
        <v>165</v>
      </c>
      <c r="D744" s="706"/>
      <c r="E744" s="706"/>
      <c r="F744" s="593"/>
      <c r="G744" s="594"/>
      <c r="H744" s="594"/>
      <c r="I744" s="594"/>
      <c r="J744" s="601"/>
      <c r="K744" s="594"/>
      <c r="L744" s="595">
        <v>170.52</v>
      </c>
      <c r="M744" s="594"/>
      <c r="N744" s="597">
        <v>5561</v>
      </c>
    </row>
    <row r="745" spans="1:14" ht="45">
      <c r="A745" s="599"/>
      <c r="B745" s="591" t="s">
        <v>426</v>
      </c>
      <c r="C745" s="706" t="s">
        <v>425</v>
      </c>
      <c r="D745" s="706"/>
      <c r="E745" s="706"/>
      <c r="F745" s="593" t="s">
        <v>161</v>
      </c>
      <c r="G745" s="607">
        <v>89</v>
      </c>
      <c r="H745" s="594"/>
      <c r="I745" s="607">
        <v>89</v>
      </c>
      <c r="J745" s="601"/>
      <c r="K745" s="594"/>
      <c r="L745" s="595">
        <v>151.76</v>
      </c>
      <c r="M745" s="594"/>
      <c r="N745" s="597">
        <v>4949</v>
      </c>
    </row>
    <row r="746" spans="1:14" ht="45">
      <c r="A746" s="599"/>
      <c r="B746" s="591" t="s">
        <v>424</v>
      </c>
      <c r="C746" s="706" t="s">
        <v>423</v>
      </c>
      <c r="D746" s="706"/>
      <c r="E746" s="706"/>
      <c r="F746" s="593" t="s">
        <v>161</v>
      </c>
      <c r="G746" s="607">
        <v>45</v>
      </c>
      <c r="H746" s="594"/>
      <c r="I746" s="607">
        <v>45</v>
      </c>
      <c r="J746" s="601"/>
      <c r="K746" s="594"/>
      <c r="L746" s="595">
        <v>76.73</v>
      </c>
      <c r="M746" s="594"/>
      <c r="N746" s="597">
        <v>2502</v>
      </c>
    </row>
    <row r="747" spans="1:14">
      <c r="A747" s="608"/>
      <c r="B747" s="609"/>
      <c r="C747" s="707" t="s">
        <v>159</v>
      </c>
      <c r="D747" s="707"/>
      <c r="E747" s="707"/>
      <c r="F747" s="585"/>
      <c r="G747" s="586"/>
      <c r="H747" s="586"/>
      <c r="I747" s="586"/>
      <c r="J747" s="588"/>
      <c r="K747" s="586"/>
      <c r="L747" s="610">
        <v>565.21</v>
      </c>
      <c r="M747" s="604"/>
      <c r="N747" s="611">
        <v>14330</v>
      </c>
    </row>
    <row r="748" spans="1:14" ht="22.5">
      <c r="A748" s="583" t="s">
        <v>433</v>
      </c>
      <c r="B748" s="584" t="s">
        <v>432</v>
      </c>
      <c r="C748" s="707" t="s">
        <v>430</v>
      </c>
      <c r="D748" s="707"/>
      <c r="E748" s="707"/>
      <c r="F748" s="585" t="s">
        <v>431</v>
      </c>
      <c r="G748" s="586"/>
      <c r="H748" s="586"/>
      <c r="I748" s="619">
        <v>2</v>
      </c>
      <c r="J748" s="588"/>
      <c r="K748" s="586"/>
      <c r="L748" s="588"/>
      <c r="M748" s="586"/>
      <c r="N748" s="589"/>
    </row>
    <row r="749" spans="1:14">
      <c r="A749" s="614"/>
      <c r="B749" s="592"/>
      <c r="C749" s="706" t="s">
        <v>429</v>
      </c>
      <c r="D749" s="706"/>
      <c r="E749" s="706"/>
      <c r="F749" s="706"/>
      <c r="G749" s="706"/>
      <c r="H749" s="706"/>
      <c r="I749" s="706"/>
      <c r="J749" s="706"/>
      <c r="K749" s="706"/>
      <c r="L749" s="706"/>
      <c r="M749" s="706"/>
      <c r="N749" s="709"/>
    </row>
    <row r="750" spans="1:14">
      <c r="A750" s="590"/>
      <c r="B750" s="591" t="s">
        <v>182</v>
      </c>
      <c r="C750" s="706" t="s">
        <v>269</v>
      </c>
      <c r="D750" s="706"/>
      <c r="E750" s="706"/>
      <c r="F750" s="593"/>
      <c r="G750" s="594"/>
      <c r="H750" s="594"/>
      <c r="I750" s="594"/>
      <c r="J750" s="595">
        <v>12.92</v>
      </c>
      <c r="K750" s="594"/>
      <c r="L750" s="595">
        <v>25.84</v>
      </c>
      <c r="M750" s="596">
        <v>32.61</v>
      </c>
      <c r="N750" s="598">
        <v>843</v>
      </c>
    </row>
    <row r="751" spans="1:14">
      <c r="A751" s="590"/>
      <c r="B751" s="591" t="s">
        <v>179</v>
      </c>
      <c r="C751" s="706" t="s">
        <v>170</v>
      </c>
      <c r="D751" s="706"/>
      <c r="E751" s="706"/>
      <c r="F751" s="593"/>
      <c r="G751" s="594"/>
      <c r="H751" s="594"/>
      <c r="I751" s="594"/>
      <c r="J751" s="595">
        <v>3.58</v>
      </c>
      <c r="K751" s="594"/>
      <c r="L751" s="595">
        <v>7.16</v>
      </c>
      <c r="M751" s="596">
        <v>12.04</v>
      </c>
      <c r="N751" s="598">
        <v>86</v>
      </c>
    </row>
    <row r="752" spans="1:14">
      <c r="A752" s="590"/>
      <c r="B752" s="591" t="s">
        <v>318</v>
      </c>
      <c r="C752" s="706" t="s">
        <v>303</v>
      </c>
      <c r="D752" s="706"/>
      <c r="E752" s="706"/>
      <c r="F752" s="593"/>
      <c r="G752" s="594"/>
      <c r="H752" s="594"/>
      <c r="I752" s="594"/>
      <c r="J752" s="595">
        <v>8.31</v>
      </c>
      <c r="K752" s="594"/>
      <c r="L752" s="595">
        <v>16.62</v>
      </c>
      <c r="M752" s="596">
        <v>6.32</v>
      </c>
      <c r="N752" s="598">
        <v>105</v>
      </c>
    </row>
    <row r="753" spans="1:14">
      <c r="A753" s="599"/>
      <c r="B753" s="591"/>
      <c r="C753" s="706" t="s">
        <v>268</v>
      </c>
      <c r="D753" s="706"/>
      <c r="E753" s="706"/>
      <c r="F753" s="593" t="s">
        <v>168</v>
      </c>
      <c r="G753" s="607">
        <v>1</v>
      </c>
      <c r="H753" s="594"/>
      <c r="I753" s="607">
        <v>2</v>
      </c>
      <c r="J753" s="601"/>
      <c r="K753" s="594"/>
      <c r="L753" s="601"/>
      <c r="M753" s="594"/>
      <c r="N753" s="602"/>
    </row>
    <row r="754" spans="1:14">
      <c r="A754" s="590"/>
      <c r="B754" s="591"/>
      <c r="C754" s="708" t="s">
        <v>166</v>
      </c>
      <c r="D754" s="708"/>
      <c r="E754" s="708"/>
      <c r="F754" s="603"/>
      <c r="G754" s="604"/>
      <c r="H754" s="604"/>
      <c r="I754" s="604"/>
      <c r="J754" s="605">
        <v>24.81</v>
      </c>
      <c r="K754" s="604"/>
      <c r="L754" s="605">
        <v>49.62</v>
      </c>
      <c r="M754" s="604"/>
      <c r="N754" s="606"/>
    </row>
    <row r="755" spans="1:14">
      <c r="A755" s="599"/>
      <c r="B755" s="591"/>
      <c r="C755" s="706" t="s">
        <v>165</v>
      </c>
      <c r="D755" s="706"/>
      <c r="E755" s="706"/>
      <c r="F755" s="593"/>
      <c r="G755" s="594"/>
      <c r="H755" s="594"/>
      <c r="I755" s="594"/>
      <c r="J755" s="601"/>
      <c r="K755" s="594"/>
      <c r="L755" s="595">
        <v>25.84</v>
      </c>
      <c r="M755" s="594"/>
      <c r="N755" s="598">
        <v>843</v>
      </c>
    </row>
    <row r="756" spans="1:14" ht="45">
      <c r="A756" s="599"/>
      <c r="B756" s="591" t="s">
        <v>426</v>
      </c>
      <c r="C756" s="706" t="s">
        <v>425</v>
      </c>
      <c r="D756" s="706"/>
      <c r="E756" s="706"/>
      <c r="F756" s="593" t="s">
        <v>161</v>
      </c>
      <c r="G756" s="607">
        <v>89</v>
      </c>
      <c r="H756" s="594"/>
      <c r="I756" s="607">
        <v>89</v>
      </c>
      <c r="J756" s="601"/>
      <c r="K756" s="594"/>
      <c r="L756" s="595">
        <v>23</v>
      </c>
      <c r="M756" s="594"/>
      <c r="N756" s="598">
        <v>750</v>
      </c>
    </row>
    <row r="757" spans="1:14" ht="45">
      <c r="A757" s="599"/>
      <c r="B757" s="591" t="s">
        <v>424</v>
      </c>
      <c r="C757" s="706" t="s">
        <v>423</v>
      </c>
      <c r="D757" s="706"/>
      <c r="E757" s="706"/>
      <c r="F757" s="593" t="s">
        <v>161</v>
      </c>
      <c r="G757" s="607">
        <v>45</v>
      </c>
      <c r="H757" s="594"/>
      <c r="I757" s="607">
        <v>45</v>
      </c>
      <c r="J757" s="601"/>
      <c r="K757" s="594"/>
      <c r="L757" s="595">
        <v>11.63</v>
      </c>
      <c r="M757" s="594"/>
      <c r="N757" s="598">
        <v>379</v>
      </c>
    </row>
    <row r="758" spans="1:14">
      <c r="A758" s="608"/>
      <c r="B758" s="609"/>
      <c r="C758" s="707" t="s">
        <v>159</v>
      </c>
      <c r="D758" s="707"/>
      <c r="E758" s="707"/>
      <c r="F758" s="585"/>
      <c r="G758" s="586"/>
      <c r="H758" s="586"/>
      <c r="I758" s="586"/>
      <c r="J758" s="588"/>
      <c r="K758" s="586"/>
      <c r="L758" s="610">
        <v>84.25</v>
      </c>
      <c r="M758" s="604"/>
      <c r="N758" s="611">
        <v>2163</v>
      </c>
    </row>
    <row r="759" spans="1:14" ht="22.5">
      <c r="A759" s="583" t="s">
        <v>422</v>
      </c>
      <c r="B759" s="584" t="s">
        <v>421</v>
      </c>
      <c r="C759" s="707" t="s">
        <v>419</v>
      </c>
      <c r="D759" s="707"/>
      <c r="E759" s="707"/>
      <c r="F759" s="585" t="s">
        <v>420</v>
      </c>
      <c r="G759" s="586"/>
      <c r="H759" s="586"/>
      <c r="I759" s="619">
        <v>106</v>
      </c>
      <c r="J759" s="588"/>
      <c r="K759" s="586"/>
      <c r="L759" s="588"/>
      <c r="M759" s="586"/>
      <c r="N759" s="589"/>
    </row>
    <row r="760" spans="1:14">
      <c r="A760" s="590"/>
      <c r="B760" s="591" t="s">
        <v>182</v>
      </c>
      <c r="C760" s="706" t="s">
        <v>269</v>
      </c>
      <c r="D760" s="706"/>
      <c r="E760" s="706"/>
      <c r="F760" s="593"/>
      <c r="G760" s="594"/>
      <c r="H760" s="594"/>
      <c r="I760" s="594"/>
      <c r="J760" s="595">
        <v>10.61</v>
      </c>
      <c r="K760" s="594"/>
      <c r="L760" s="615">
        <v>1124.6600000000001</v>
      </c>
      <c r="M760" s="596">
        <v>32.61</v>
      </c>
      <c r="N760" s="597">
        <v>36675</v>
      </c>
    </row>
    <row r="761" spans="1:14">
      <c r="A761" s="590"/>
      <c r="B761" s="591" t="s">
        <v>179</v>
      </c>
      <c r="C761" s="706" t="s">
        <v>170</v>
      </c>
      <c r="D761" s="706"/>
      <c r="E761" s="706"/>
      <c r="F761" s="593"/>
      <c r="G761" s="594"/>
      <c r="H761" s="594"/>
      <c r="I761" s="594"/>
      <c r="J761" s="595">
        <v>168.76</v>
      </c>
      <c r="K761" s="594"/>
      <c r="L761" s="615">
        <v>17888.560000000001</v>
      </c>
      <c r="M761" s="596">
        <v>12.04</v>
      </c>
      <c r="N761" s="597">
        <v>215378</v>
      </c>
    </row>
    <row r="762" spans="1:14">
      <c r="A762" s="590"/>
      <c r="B762" s="591" t="s">
        <v>175</v>
      </c>
      <c r="C762" s="706" t="s">
        <v>169</v>
      </c>
      <c r="D762" s="706"/>
      <c r="E762" s="706"/>
      <c r="F762" s="593"/>
      <c r="G762" s="594"/>
      <c r="H762" s="594"/>
      <c r="I762" s="594"/>
      <c r="J762" s="595">
        <v>7.2</v>
      </c>
      <c r="K762" s="594"/>
      <c r="L762" s="595">
        <v>763.2</v>
      </c>
      <c r="M762" s="596">
        <v>32.61</v>
      </c>
      <c r="N762" s="597">
        <v>24888</v>
      </c>
    </row>
    <row r="763" spans="1:14">
      <c r="A763" s="599"/>
      <c r="B763" s="591"/>
      <c r="C763" s="706" t="s">
        <v>268</v>
      </c>
      <c r="D763" s="706"/>
      <c r="E763" s="706"/>
      <c r="F763" s="593" t="s">
        <v>168</v>
      </c>
      <c r="G763" s="596">
        <v>1.01</v>
      </c>
      <c r="H763" s="594"/>
      <c r="I763" s="596">
        <v>107.06</v>
      </c>
      <c r="J763" s="601"/>
      <c r="K763" s="594"/>
      <c r="L763" s="601"/>
      <c r="M763" s="594"/>
      <c r="N763" s="602"/>
    </row>
    <row r="764" spans="1:14">
      <c r="A764" s="599"/>
      <c r="B764" s="591"/>
      <c r="C764" s="706" t="s">
        <v>167</v>
      </c>
      <c r="D764" s="706"/>
      <c r="E764" s="706"/>
      <c r="F764" s="593" t="s">
        <v>168</v>
      </c>
      <c r="G764" s="620">
        <v>0.5</v>
      </c>
      <c r="H764" s="594"/>
      <c r="I764" s="607">
        <v>53</v>
      </c>
      <c r="J764" s="601"/>
      <c r="K764" s="594"/>
      <c r="L764" s="601"/>
      <c r="M764" s="594"/>
      <c r="N764" s="602"/>
    </row>
    <row r="765" spans="1:14">
      <c r="A765" s="590"/>
      <c r="B765" s="591"/>
      <c r="C765" s="708" t="s">
        <v>166</v>
      </c>
      <c r="D765" s="708"/>
      <c r="E765" s="708"/>
      <c r="F765" s="603"/>
      <c r="G765" s="604"/>
      <c r="H765" s="604"/>
      <c r="I765" s="604"/>
      <c r="J765" s="605">
        <v>179.37</v>
      </c>
      <c r="K765" s="604"/>
      <c r="L765" s="617">
        <v>19013.22</v>
      </c>
      <c r="M765" s="604"/>
      <c r="N765" s="606"/>
    </row>
    <row r="766" spans="1:14">
      <c r="A766" s="599"/>
      <c r="B766" s="591"/>
      <c r="C766" s="706" t="s">
        <v>165</v>
      </c>
      <c r="D766" s="706"/>
      <c r="E766" s="706"/>
      <c r="F766" s="593"/>
      <c r="G766" s="594"/>
      <c r="H766" s="594"/>
      <c r="I766" s="594"/>
      <c r="J766" s="601"/>
      <c r="K766" s="594"/>
      <c r="L766" s="615">
        <v>1887.86</v>
      </c>
      <c r="M766" s="594"/>
      <c r="N766" s="597">
        <v>61563</v>
      </c>
    </row>
    <row r="767" spans="1:14" ht="45">
      <c r="A767" s="599"/>
      <c r="B767" s="591" t="s">
        <v>418</v>
      </c>
      <c r="C767" s="706" t="s">
        <v>417</v>
      </c>
      <c r="D767" s="706"/>
      <c r="E767" s="706"/>
      <c r="F767" s="593" t="s">
        <v>161</v>
      </c>
      <c r="G767" s="607">
        <v>111</v>
      </c>
      <c r="H767" s="594"/>
      <c r="I767" s="607">
        <v>111</v>
      </c>
      <c r="J767" s="601"/>
      <c r="K767" s="594"/>
      <c r="L767" s="615">
        <v>2095.52</v>
      </c>
      <c r="M767" s="594"/>
      <c r="N767" s="597">
        <v>68335</v>
      </c>
    </row>
    <row r="768" spans="1:14" ht="45">
      <c r="A768" s="599"/>
      <c r="B768" s="591" t="s">
        <v>416</v>
      </c>
      <c r="C768" s="706" t="s">
        <v>415</v>
      </c>
      <c r="D768" s="706"/>
      <c r="E768" s="706"/>
      <c r="F768" s="593" t="s">
        <v>161</v>
      </c>
      <c r="G768" s="607">
        <v>60</v>
      </c>
      <c r="H768" s="594"/>
      <c r="I768" s="607">
        <v>60</v>
      </c>
      <c r="J768" s="601"/>
      <c r="K768" s="594"/>
      <c r="L768" s="615">
        <v>1132.72</v>
      </c>
      <c r="M768" s="594"/>
      <c r="N768" s="597">
        <v>36938</v>
      </c>
    </row>
    <row r="769" spans="1:14">
      <c r="A769" s="608"/>
      <c r="B769" s="609"/>
      <c r="C769" s="707" t="s">
        <v>159</v>
      </c>
      <c r="D769" s="707"/>
      <c r="E769" s="707"/>
      <c r="F769" s="585"/>
      <c r="G769" s="586"/>
      <c r="H769" s="586"/>
      <c r="I769" s="586"/>
      <c r="J769" s="588"/>
      <c r="K769" s="586"/>
      <c r="L769" s="621">
        <v>22241.46</v>
      </c>
      <c r="M769" s="604"/>
      <c r="N769" s="611">
        <v>357326</v>
      </c>
    </row>
    <row r="770" spans="1:14">
      <c r="A770" s="724" t="s">
        <v>414</v>
      </c>
      <c r="B770" s="725"/>
      <c r="C770" s="725"/>
      <c r="D770" s="725"/>
      <c r="E770" s="725"/>
      <c r="F770" s="725"/>
      <c r="G770" s="725"/>
      <c r="H770" s="725"/>
      <c r="I770" s="725"/>
      <c r="J770" s="725"/>
      <c r="K770" s="725"/>
      <c r="L770" s="725"/>
      <c r="M770" s="725"/>
      <c r="N770" s="726"/>
    </row>
    <row r="771" spans="1:14" ht="22.5">
      <c r="A771" s="583" t="s">
        <v>413</v>
      </c>
      <c r="B771" s="584" t="s">
        <v>412</v>
      </c>
      <c r="C771" s="707" t="s">
        <v>411</v>
      </c>
      <c r="D771" s="707"/>
      <c r="E771" s="707"/>
      <c r="F771" s="585" t="s">
        <v>344</v>
      </c>
      <c r="G771" s="586"/>
      <c r="H771" s="586"/>
      <c r="I771" s="612">
        <v>0.08</v>
      </c>
      <c r="J771" s="588"/>
      <c r="K771" s="586"/>
      <c r="L771" s="588"/>
      <c r="M771" s="586"/>
      <c r="N771" s="589"/>
    </row>
    <row r="772" spans="1:14">
      <c r="A772" s="614"/>
      <c r="B772" s="592"/>
      <c r="C772" s="706" t="s">
        <v>410</v>
      </c>
      <c r="D772" s="706"/>
      <c r="E772" s="706"/>
      <c r="F772" s="706"/>
      <c r="G772" s="706"/>
      <c r="H772" s="706"/>
      <c r="I772" s="706"/>
      <c r="J772" s="706"/>
      <c r="K772" s="706"/>
      <c r="L772" s="706"/>
      <c r="M772" s="706"/>
      <c r="N772" s="709"/>
    </row>
    <row r="773" spans="1:14">
      <c r="A773" s="590"/>
      <c r="B773" s="591" t="s">
        <v>182</v>
      </c>
      <c r="C773" s="706" t="s">
        <v>269</v>
      </c>
      <c r="D773" s="706"/>
      <c r="E773" s="706"/>
      <c r="F773" s="593"/>
      <c r="G773" s="594"/>
      <c r="H773" s="594"/>
      <c r="I773" s="594"/>
      <c r="J773" s="595">
        <v>135.36000000000001</v>
      </c>
      <c r="K773" s="594"/>
      <c r="L773" s="595">
        <v>10.83</v>
      </c>
      <c r="M773" s="596">
        <v>32.61</v>
      </c>
      <c r="N773" s="598">
        <v>353</v>
      </c>
    </row>
    <row r="774" spans="1:14">
      <c r="A774" s="590"/>
      <c r="B774" s="591" t="s">
        <v>179</v>
      </c>
      <c r="C774" s="706" t="s">
        <v>170</v>
      </c>
      <c r="D774" s="706"/>
      <c r="E774" s="706"/>
      <c r="F774" s="593"/>
      <c r="G774" s="594"/>
      <c r="H774" s="594"/>
      <c r="I774" s="594"/>
      <c r="J774" s="595">
        <v>58.09</v>
      </c>
      <c r="K774" s="594"/>
      <c r="L774" s="595">
        <v>4.6500000000000004</v>
      </c>
      <c r="M774" s="596">
        <v>12.04</v>
      </c>
      <c r="N774" s="598">
        <v>56</v>
      </c>
    </row>
    <row r="775" spans="1:14">
      <c r="A775" s="590"/>
      <c r="B775" s="591" t="s">
        <v>175</v>
      </c>
      <c r="C775" s="706" t="s">
        <v>169</v>
      </c>
      <c r="D775" s="706"/>
      <c r="E775" s="706"/>
      <c r="F775" s="593"/>
      <c r="G775" s="594"/>
      <c r="H775" s="594"/>
      <c r="I775" s="594"/>
      <c r="J775" s="595">
        <v>5.0199999999999996</v>
      </c>
      <c r="K775" s="594"/>
      <c r="L775" s="595">
        <v>0.4</v>
      </c>
      <c r="M775" s="596">
        <v>32.61</v>
      </c>
      <c r="N775" s="598">
        <v>13</v>
      </c>
    </row>
    <row r="776" spans="1:14">
      <c r="A776" s="590"/>
      <c r="B776" s="591" t="s">
        <v>318</v>
      </c>
      <c r="C776" s="706" t="s">
        <v>303</v>
      </c>
      <c r="D776" s="706"/>
      <c r="E776" s="706"/>
      <c r="F776" s="593"/>
      <c r="G776" s="594"/>
      <c r="H776" s="594"/>
      <c r="I776" s="594"/>
      <c r="J776" s="595">
        <v>894.6</v>
      </c>
      <c r="K776" s="594"/>
      <c r="L776" s="595">
        <v>0.98</v>
      </c>
      <c r="M776" s="596">
        <v>6.32</v>
      </c>
      <c r="N776" s="598">
        <v>6</v>
      </c>
    </row>
    <row r="777" spans="1:14">
      <c r="A777" s="599"/>
      <c r="B777" s="591"/>
      <c r="C777" s="706" t="s">
        <v>268</v>
      </c>
      <c r="D777" s="706"/>
      <c r="E777" s="706"/>
      <c r="F777" s="593" t="s">
        <v>168</v>
      </c>
      <c r="G777" s="620">
        <v>14.4</v>
      </c>
      <c r="H777" s="594"/>
      <c r="I777" s="600">
        <v>1.1519999999999999</v>
      </c>
      <c r="J777" s="601"/>
      <c r="K777" s="594"/>
      <c r="L777" s="601"/>
      <c r="M777" s="594"/>
      <c r="N777" s="602"/>
    </row>
    <row r="778" spans="1:14">
      <c r="A778" s="599"/>
      <c r="B778" s="591"/>
      <c r="C778" s="706" t="s">
        <v>167</v>
      </c>
      <c r="D778" s="706"/>
      <c r="E778" s="706"/>
      <c r="F778" s="593" t="s">
        <v>168</v>
      </c>
      <c r="G778" s="620">
        <v>0.4</v>
      </c>
      <c r="H778" s="594"/>
      <c r="I778" s="600">
        <v>3.2000000000000001E-2</v>
      </c>
      <c r="J778" s="601"/>
      <c r="K778" s="594"/>
      <c r="L778" s="601"/>
      <c r="M778" s="594"/>
      <c r="N778" s="602"/>
    </row>
    <row r="779" spans="1:14">
      <c r="A779" s="590"/>
      <c r="B779" s="591"/>
      <c r="C779" s="708" t="s">
        <v>166</v>
      </c>
      <c r="D779" s="708"/>
      <c r="E779" s="708"/>
      <c r="F779" s="603"/>
      <c r="G779" s="604"/>
      <c r="H779" s="604"/>
      <c r="I779" s="604"/>
      <c r="J779" s="605">
        <v>205.67</v>
      </c>
      <c r="K779" s="604"/>
      <c r="L779" s="605">
        <v>16.46</v>
      </c>
      <c r="M779" s="604"/>
      <c r="N779" s="606"/>
    </row>
    <row r="780" spans="1:14">
      <c r="A780" s="599"/>
      <c r="B780" s="591"/>
      <c r="C780" s="706" t="s">
        <v>165</v>
      </c>
      <c r="D780" s="706"/>
      <c r="E780" s="706"/>
      <c r="F780" s="593"/>
      <c r="G780" s="594"/>
      <c r="H780" s="594"/>
      <c r="I780" s="594"/>
      <c r="J780" s="601"/>
      <c r="K780" s="594"/>
      <c r="L780" s="595">
        <v>11.23</v>
      </c>
      <c r="M780" s="594"/>
      <c r="N780" s="598">
        <v>366</v>
      </c>
    </row>
    <row r="781" spans="1:14" ht="56.25">
      <c r="A781" s="599"/>
      <c r="B781" s="591" t="s">
        <v>401</v>
      </c>
      <c r="C781" s="706" t="s">
        <v>400</v>
      </c>
      <c r="D781" s="706"/>
      <c r="E781" s="706"/>
      <c r="F781" s="593" t="s">
        <v>161</v>
      </c>
      <c r="G781" s="607">
        <v>97</v>
      </c>
      <c r="H781" s="594"/>
      <c r="I781" s="607">
        <v>97</v>
      </c>
      <c r="J781" s="601"/>
      <c r="K781" s="594"/>
      <c r="L781" s="595">
        <v>10.89</v>
      </c>
      <c r="M781" s="594"/>
      <c r="N781" s="598">
        <v>355</v>
      </c>
    </row>
    <row r="782" spans="1:14" ht="56.25">
      <c r="A782" s="599"/>
      <c r="B782" s="591" t="s">
        <v>399</v>
      </c>
      <c r="C782" s="706" t="s">
        <v>398</v>
      </c>
      <c r="D782" s="706"/>
      <c r="E782" s="706"/>
      <c r="F782" s="593" t="s">
        <v>161</v>
      </c>
      <c r="G782" s="607">
        <v>51</v>
      </c>
      <c r="H782" s="594"/>
      <c r="I782" s="607">
        <v>51</v>
      </c>
      <c r="J782" s="601"/>
      <c r="K782" s="594"/>
      <c r="L782" s="595">
        <v>5.73</v>
      </c>
      <c r="M782" s="594"/>
      <c r="N782" s="598">
        <v>187</v>
      </c>
    </row>
    <row r="783" spans="1:14">
      <c r="A783" s="608"/>
      <c r="B783" s="609"/>
      <c r="C783" s="707" t="s">
        <v>159</v>
      </c>
      <c r="D783" s="707"/>
      <c r="E783" s="707"/>
      <c r="F783" s="585"/>
      <c r="G783" s="586"/>
      <c r="H783" s="586"/>
      <c r="I783" s="586"/>
      <c r="J783" s="588"/>
      <c r="K783" s="586"/>
      <c r="L783" s="610">
        <v>33.08</v>
      </c>
      <c r="M783" s="604"/>
      <c r="N783" s="618">
        <v>957</v>
      </c>
    </row>
    <row r="784" spans="1:14" ht="45">
      <c r="A784" s="583" t="s">
        <v>409</v>
      </c>
      <c r="B784" s="584" t="s">
        <v>973</v>
      </c>
      <c r="C784" s="707" t="s">
        <v>408</v>
      </c>
      <c r="D784" s="707"/>
      <c r="E784" s="707"/>
      <c r="F784" s="585" t="s">
        <v>395</v>
      </c>
      <c r="G784" s="586"/>
      <c r="H784" s="586"/>
      <c r="I784" s="622">
        <v>1.04E-2</v>
      </c>
      <c r="J784" s="621">
        <v>9925.75</v>
      </c>
      <c r="K784" s="586"/>
      <c r="L784" s="610">
        <v>103.23</v>
      </c>
      <c r="M784" s="612">
        <v>6.32</v>
      </c>
      <c r="N784" s="618">
        <v>652</v>
      </c>
    </row>
    <row r="785" spans="1:14">
      <c r="A785" s="608"/>
      <c r="B785" s="609"/>
      <c r="C785" s="706" t="s">
        <v>947</v>
      </c>
      <c r="D785" s="706"/>
      <c r="E785" s="706"/>
      <c r="F785" s="706"/>
      <c r="G785" s="706"/>
      <c r="H785" s="706"/>
      <c r="I785" s="706"/>
      <c r="J785" s="706"/>
      <c r="K785" s="706"/>
      <c r="L785" s="706"/>
      <c r="M785" s="706"/>
      <c r="N785" s="709"/>
    </row>
    <row r="786" spans="1:14">
      <c r="A786" s="614"/>
      <c r="B786" s="592"/>
      <c r="C786" s="706" t="s">
        <v>407</v>
      </c>
      <c r="D786" s="706"/>
      <c r="E786" s="706"/>
      <c r="F786" s="706"/>
      <c r="G786" s="706"/>
      <c r="H786" s="706"/>
      <c r="I786" s="706"/>
      <c r="J786" s="706"/>
      <c r="K786" s="706"/>
      <c r="L786" s="706"/>
      <c r="M786" s="706"/>
      <c r="N786" s="709"/>
    </row>
    <row r="787" spans="1:14">
      <c r="A787" s="608"/>
      <c r="B787" s="609"/>
      <c r="C787" s="707" t="s">
        <v>159</v>
      </c>
      <c r="D787" s="707"/>
      <c r="E787" s="707"/>
      <c r="F787" s="585"/>
      <c r="G787" s="586"/>
      <c r="H787" s="586"/>
      <c r="I787" s="586"/>
      <c r="J787" s="588"/>
      <c r="K787" s="586"/>
      <c r="L787" s="610">
        <v>103.23</v>
      </c>
      <c r="M787" s="604"/>
      <c r="N787" s="618">
        <v>652</v>
      </c>
    </row>
    <row r="788" spans="1:14" ht="22.5">
      <c r="A788" s="583" t="s">
        <v>406</v>
      </c>
      <c r="B788" s="584" t="s">
        <v>405</v>
      </c>
      <c r="C788" s="707" t="s">
        <v>403</v>
      </c>
      <c r="D788" s="707"/>
      <c r="E788" s="707"/>
      <c r="F788" s="585" t="s">
        <v>404</v>
      </c>
      <c r="G788" s="586"/>
      <c r="H788" s="586"/>
      <c r="I788" s="587">
        <v>0.4</v>
      </c>
      <c r="J788" s="588"/>
      <c r="K788" s="586"/>
      <c r="L788" s="588"/>
      <c r="M788" s="586"/>
      <c r="N788" s="589"/>
    </row>
    <row r="789" spans="1:14">
      <c r="A789" s="614"/>
      <c r="B789" s="592"/>
      <c r="C789" s="706" t="s">
        <v>402</v>
      </c>
      <c r="D789" s="706"/>
      <c r="E789" s="706"/>
      <c r="F789" s="706"/>
      <c r="G789" s="706"/>
      <c r="H789" s="706"/>
      <c r="I789" s="706"/>
      <c r="J789" s="706"/>
      <c r="K789" s="706"/>
      <c r="L789" s="706"/>
      <c r="M789" s="706"/>
      <c r="N789" s="709"/>
    </row>
    <row r="790" spans="1:14">
      <c r="A790" s="590"/>
      <c r="B790" s="591" t="s">
        <v>182</v>
      </c>
      <c r="C790" s="706" t="s">
        <v>269</v>
      </c>
      <c r="D790" s="706"/>
      <c r="E790" s="706"/>
      <c r="F790" s="593"/>
      <c r="G790" s="594"/>
      <c r="H790" s="594"/>
      <c r="I790" s="594"/>
      <c r="J790" s="595">
        <v>67.77</v>
      </c>
      <c r="K790" s="594"/>
      <c r="L790" s="595">
        <v>27.11</v>
      </c>
      <c r="M790" s="596">
        <v>32.61</v>
      </c>
      <c r="N790" s="598">
        <v>884</v>
      </c>
    </row>
    <row r="791" spans="1:14">
      <c r="A791" s="590"/>
      <c r="B791" s="591" t="s">
        <v>179</v>
      </c>
      <c r="C791" s="706" t="s">
        <v>170</v>
      </c>
      <c r="D791" s="706"/>
      <c r="E791" s="706"/>
      <c r="F791" s="593"/>
      <c r="G791" s="594"/>
      <c r="H791" s="594"/>
      <c r="I791" s="594"/>
      <c r="J791" s="595">
        <v>41.28</v>
      </c>
      <c r="K791" s="594"/>
      <c r="L791" s="595">
        <v>16.510000000000002</v>
      </c>
      <c r="M791" s="596">
        <v>12.04</v>
      </c>
      <c r="N791" s="598">
        <v>199</v>
      </c>
    </row>
    <row r="792" spans="1:14">
      <c r="A792" s="590"/>
      <c r="B792" s="591" t="s">
        <v>175</v>
      </c>
      <c r="C792" s="706" t="s">
        <v>169</v>
      </c>
      <c r="D792" s="706"/>
      <c r="E792" s="706"/>
      <c r="F792" s="593"/>
      <c r="G792" s="594"/>
      <c r="H792" s="594"/>
      <c r="I792" s="594"/>
      <c r="J792" s="595">
        <v>3.27</v>
      </c>
      <c r="K792" s="594"/>
      <c r="L792" s="595">
        <v>1.31</v>
      </c>
      <c r="M792" s="596">
        <v>32.61</v>
      </c>
      <c r="N792" s="598">
        <v>43</v>
      </c>
    </row>
    <row r="793" spans="1:14">
      <c r="A793" s="590"/>
      <c r="B793" s="591" t="s">
        <v>318</v>
      </c>
      <c r="C793" s="706" t="s">
        <v>303</v>
      </c>
      <c r="D793" s="706"/>
      <c r="E793" s="706"/>
      <c r="F793" s="593"/>
      <c r="G793" s="594"/>
      <c r="H793" s="594"/>
      <c r="I793" s="594"/>
      <c r="J793" s="595">
        <v>486.56</v>
      </c>
      <c r="K793" s="594"/>
      <c r="L793" s="595">
        <v>3.84</v>
      </c>
      <c r="M793" s="596">
        <v>6.32</v>
      </c>
      <c r="N793" s="598">
        <v>24</v>
      </c>
    </row>
    <row r="794" spans="1:14">
      <c r="A794" s="599"/>
      <c r="B794" s="591"/>
      <c r="C794" s="706" t="s">
        <v>268</v>
      </c>
      <c r="D794" s="706"/>
      <c r="E794" s="706"/>
      <c r="F794" s="593" t="s">
        <v>168</v>
      </c>
      <c r="G794" s="596">
        <v>7.21</v>
      </c>
      <c r="H794" s="594"/>
      <c r="I794" s="600">
        <v>2.8839999999999999</v>
      </c>
      <c r="J794" s="601"/>
      <c r="K794" s="594"/>
      <c r="L794" s="601"/>
      <c r="M794" s="594"/>
      <c r="N794" s="602"/>
    </row>
    <row r="795" spans="1:14">
      <c r="A795" s="599"/>
      <c r="B795" s="591"/>
      <c r="C795" s="706" t="s">
        <v>167</v>
      </c>
      <c r="D795" s="706"/>
      <c r="E795" s="706"/>
      <c r="F795" s="593" t="s">
        <v>168</v>
      </c>
      <c r="G795" s="596">
        <v>0.26</v>
      </c>
      <c r="H795" s="594"/>
      <c r="I795" s="600">
        <v>0.104</v>
      </c>
      <c r="J795" s="601"/>
      <c r="K795" s="594"/>
      <c r="L795" s="601"/>
      <c r="M795" s="594"/>
      <c r="N795" s="602"/>
    </row>
    <row r="796" spans="1:14">
      <c r="A796" s="590"/>
      <c r="B796" s="591"/>
      <c r="C796" s="708" t="s">
        <v>166</v>
      </c>
      <c r="D796" s="708"/>
      <c r="E796" s="708"/>
      <c r="F796" s="603"/>
      <c r="G796" s="604"/>
      <c r="H796" s="604"/>
      <c r="I796" s="604"/>
      <c r="J796" s="605">
        <v>118.65</v>
      </c>
      <c r="K796" s="604"/>
      <c r="L796" s="605">
        <v>47.46</v>
      </c>
      <c r="M796" s="604"/>
      <c r="N796" s="606"/>
    </row>
    <row r="797" spans="1:14">
      <c r="A797" s="599"/>
      <c r="B797" s="591"/>
      <c r="C797" s="706" t="s">
        <v>165</v>
      </c>
      <c r="D797" s="706"/>
      <c r="E797" s="706"/>
      <c r="F797" s="593"/>
      <c r="G797" s="594"/>
      <c r="H797" s="594"/>
      <c r="I797" s="594"/>
      <c r="J797" s="601"/>
      <c r="K797" s="594"/>
      <c r="L797" s="595">
        <v>28.42</v>
      </c>
      <c r="M797" s="594"/>
      <c r="N797" s="598">
        <v>927</v>
      </c>
    </row>
    <row r="798" spans="1:14" ht="56.25">
      <c r="A798" s="599"/>
      <c r="B798" s="591" t="s">
        <v>401</v>
      </c>
      <c r="C798" s="706" t="s">
        <v>400</v>
      </c>
      <c r="D798" s="706"/>
      <c r="E798" s="706"/>
      <c r="F798" s="593" t="s">
        <v>161</v>
      </c>
      <c r="G798" s="607">
        <v>97</v>
      </c>
      <c r="H798" s="594"/>
      <c r="I798" s="607">
        <v>97</v>
      </c>
      <c r="J798" s="601"/>
      <c r="K798" s="594"/>
      <c r="L798" s="595">
        <v>27.57</v>
      </c>
      <c r="M798" s="594"/>
      <c r="N798" s="598">
        <v>899</v>
      </c>
    </row>
    <row r="799" spans="1:14" ht="56.25">
      <c r="A799" s="599"/>
      <c r="B799" s="591" t="s">
        <v>399</v>
      </c>
      <c r="C799" s="706" t="s">
        <v>398</v>
      </c>
      <c r="D799" s="706"/>
      <c r="E799" s="706"/>
      <c r="F799" s="593" t="s">
        <v>161</v>
      </c>
      <c r="G799" s="607">
        <v>51</v>
      </c>
      <c r="H799" s="594"/>
      <c r="I799" s="607">
        <v>51</v>
      </c>
      <c r="J799" s="601"/>
      <c r="K799" s="594"/>
      <c r="L799" s="595">
        <v>14.49</v>
      </c>
      <c r="M799" s="594"/>
      <c r="N799" s="598">
        <v>473</v>
      </c>
    </row>
    <row r="800" spans="1:14">
      <c r="A800" s="608"/>
      <c r="B800" s="609"/>
      <c r="C800" s="707" t="s">
        <v>159</v>
      </c>
      <c r="D800" s="707"/>
      <c r="E800" s="707"/>
      <c r="F800" s="585"/>
      <c r="G800" s="586"/>
      <c r="H800" s="586"/>
      <c r="I800" s="586"/>
      <c r="J800" s="588"/>
      <c r="K800" s="586"/>
      <c r="L800" s="610">
        <v>89.52</v>
      </c>
      <c r="M800" s="604"/>
      <c r="N800" s="611">
        <v>2479</v>
      </c>
    </row>
    <row r="801" spans="1:14" ht="33.75">
      <c r="A801" s="583" t="s">
        <v>397</v>
      </c>
      <c r="B801" s="584" t="s">
        <v>396</v>
      </c>
      <c r="C801" s="707" t="s">
        <v>394</v>
      </c>
      <c r="D801" s="707"/>
      <c r="E801" s="707"/>
      <c r="F801" s="585" t="s">
        <v>395</v>
      </c>
      <c r="G801" s="586"/>
      <c r="H801" s="586"/>
      <c r="I801" s="612">
        <v>0.04</v>
      </c>
      <c r="J801" s="621">
        <v>14400</v>
      </c>
      <c r="K801" s="586"/>
      <c r="L801" s="610">
        <v>576</v>
      </c>
      <c r="M801" s="612">
        <v>6.32</v>
      </c>
      <c r="N801" s="611">
        <v>3640</v>
      </c>
    </row>
    <row r="802" spans="1:14">
      <c r="A802" s="608"/>
      <c r="B802" s="609"/>
      <c r="C802" s="706" t="s">
        <v>947</v>
      </c>
      <c r="D802" s="706"/>
      <c r="E802" s="706"/>
      <c r="F802" s="706"/>
      <c r="G802" s="706"/>
      <c r="H802" s="706"/>
      <c r="I802" s="706"/>
      <c r="J802" s="706"/>
      <c r="K802" s="706"/>
      <c r="L802" s="706"/>
      <c r="M802" s="706"/>
      <c r="N802" s="709"/>
    </row>
    <row r="803" spans="1:14">
      <c r="A803" s="614"/>
      <c r="B803" s="592"/>
      <c r="C803" s="706" t="s">
        <v>393</v>
      </c>
      <c r="D803" s="706"/>
      <c r="E803" s="706"/>
      <c r="F803" s="706"/>
      <c r="G803" s="706"/>
      <c r="H803" s="706"/>
      <c r="I803" s="706"/>
      <c r="J803" s="706"/>
      <c r="K803" s="706"/>
      <c r="L803" s="706"/>
      <c r="M803" s="706"/>
      <c r="N803" s="709"/>
    </row>
    <row r="804" spans="1:14">
      <c r="A804" s="608"/>
      <c r="B804" s="609"/>
      <c r="C804" s="707" t="s">
        <v>159</v>
      </c>
      <c r="D804" s="707"/>
      <c r="E804" s="707"/>
      <c r="F804" s="585"/>
      <c r="G804" s="586"/>
      <c r="H804" s="586"/>
      <c r="I804" s="586"/>
      <c r="J804" s="588"/>
      <c r="K804" s="586"/>
      <c r="L804" s="610">
        <v>576</v>
      </c>
      <c r="M804" s="604"/>
      <c r="N804" s="611">
        <v>3640</v>
      </c>
    </row>
    <row r="805" spans="1:14">
      <c r="A805" s="724" t="s">
        <v>392</v>
      </c>
      <c r="B805" s="725"/>
      <c r="C805" s="725"/>
      <c r="D805" s="725"/>
      <c r="E805" s="725"/>
      <c r="F805" s="725"/>
      <c r="G805" s="725"/>
      <c r="H805" s="725"/>
      <c r="I805" s="725"/>
      <c r="J805" s="725"/>
      <c r="K805" s="725"/>
      <c r="L805" s="725"/>
      <c r="M805" s="725"/>
      <c r="N805" s="726"/>
    </row>
    <row r="806" spans="1:14" ht="22.5">
      <c r="A806" s="583" t="s">
        <v>391</v>
      </c>
      <c r="B806" s="584" t="s">
        <v>390</v>
      </c>
      <c r="C806" s="707" t="s">
        <v>388</v>
      </c>
      <c r="D806" s="707"/>
      <c r="E806" s="707"/>
      <c r="F806" s="585" t="s">
        <v>389</v>
      </c>
      <c r="G806" s="586"/>
      <c r="H806" s="586"/>
      <c r="I806" s="619">
        <v>1</v>
      </c>
      <c r="J806" s="588"/>
      <c r="K806" s="586"/>
      <c r="L806" s="588"/>
      <c r="M806" s="586"/>
      <c r="N806" s="589"/>
    </row>
    <row r="807" spans="1:14">
      <c r="A807" s="590"/>
      <c r="B807" s="591" t="s">
        <v>182</v>
      </c>
      <c r="C807" s="706" t="s">
        <v>269</v>
      </c>
      <c r="D807" s="706"/>
      <c r="E807" s="706"/>
      <c r="F807" s="593"/>
      <c r="G807" s="594"/>
      <c r="H807" s="594"/>
      <c r="I807" s="594"/>
      <c r="J807" s="595">
        <v>51.37</v>
      </c>
      <c r="K807" s="594"/>
      <c r="L807" s="595">
        <v>51.37</v>
      </c>
      <c r="M807" s="596">
        <v>32.61</v>
      </c>
      <c r="N807" s="597">
        <v>1675</v>
      </c>
    </row>
    <row r="808" spans="1:14">
      <c r="A808" s="590"/>
      <c r="B808" s="591" t="s">
        <v>179</v>
      </c>
      <c r="C808" s="706" t="s">
        <v>170</v>
      </c>
      <c r="D808" s="706"/>
      <c r="E808" s="706"/>
      <c r="F808" s="593"/>
      <c r="G808" s="594"/>
      <c r="H808" s="594"/>
      <c r="I808" s="594"/>
      <c r="J808" s="595">
        <v>25.93</v>
      </c>
      <c r="K808" s="594"/>
      <c r="L808" s="595">
        <v>25.93</v>
      </c>
      <c r="M808" s="596">
        <v>12.04</v>
      </c>
      <c r="N808" s="598">
        <v>312</v>
      </c>
    </row>
    <row r="809" spans="1:14">
      <c r="A809" s="590"/>
      <c r="B809" s="591" t="s">
        <v>175</v>
      </c>
      <c r="C809" s="706" t="s">
        <v>169</v>
      </c>
      <c r="D809" s="706"/>
      <c r="E809" s="706"/>
      <c r="F809" s="593"/>
      <c r="G809" s="594"/>
      <c r="H809" s="594"/>
      <c r="I809" s="594"/>
      <c r="J809" s="595">
        <v>1.51</v>
      </c>
      <c r="K809" s="594"/>
      <c r="L809" s="595">
        <v>1.51</v>
      </c>
      <c r="M809" s="596">
        <v>32.61</v>
      </c>
      <c r="N809" s="598">
        <v>49</v>
      </c>
    </row>
    <row r="810" spans="1:14">
      <c r="A810" s="590"/>
      <c r="B810" s="591" t="s">
        <v>318</v>
      </c>
      <c r="C810" s="706" t="s">
        <v>303</v>
      </c>
      <c r="D810" s="706"/>
      <c r="E810" s="706"/>
      <c r="F810" s="593"/>
      <c r="G810" s="594"/>
      <c r="H810" s="594"/>
      <c r="I810" s="594"/>
      <c r="J810" s="595">
        <v>45.91</v>
      </c>
      <c r="K810" s="594"/>
      <c r="L810" s="595">
        <v>45.91</v>
      </c>
      <c r="M810" s="596">
        <v>6.32</v>
      </c>
      <c r="N810" s="598">
        <v>290</v>
      </c>
    </row>
    <row r="811" spans="1:14">
      <c r="A811" s="599"/>
      <c r="B811" s="591"/>
      <c r="C811" s="706" t="s">
        <v>268</v>
      </c>
      <c r="D811" s="706"/>
      <c r="E811" s="706"/>
      <c r="F811" s="593" t="s">
        <v>168</v>
      </c>
      <c r="G811" s="596">
        <v>5.34</v>
      </c>
      <c r="H811" s="594"/>
      <c r="I811" s="596">
        <v>5.34</v>
      </c>
      <c r="J811" s="601"/>
      <c r="K811" s="594"/>
      <c r="L811" s="601"/>
      <c r="M811" s="594"/>
      <c r="N811" s="602"/>
    </row>
    <row r="812" spans="1:14">
      <c r="A812" s="599"/>
      <c r="B812" s="591"/>
      <c r="C812" s="706" t="s">
        <v>167</v>
      </c>
      <c r="D812" s="706"/>
      <c r="E812" s="706"/>
      <c r="F812" s="593" t="s">
        <v>168</v>
      </c>
      <c r="G812" s="596">
        <v>0.13</v>
      </c>
      <c r="H812" s="594"/>
      <c r="I812" s="596">
        <v>0.13</v>
      </c>
      <c r="J812" s="601"/>
      <c r="K812" s="594"/>
      <c r="L812" s="601"/>
      <c r="M812" s="594"/>
      <c r="N812" s="602"/>
    </row>
    <row r="813" spans="1:14">
      <c r="A813" s="590"/>
      <c r="B813" s="591"/>
      <c r="C813" s="708" t="s">
        <v>166</v>
      </c>
      <c r="D813" s="708"/>
      <c r="E813" s="708"/>
      <c r="F813" s="603"/>
      <c r="G813" s="604"/>
      <c r="H813" s="604"/>
      <c r="I813" s="604"/>
      <c r="J813" s="605">
        <v>123.21</v>
      </c>
      <c r="K813" s="604"/>
      <c r="L813" s="605">
        <v>123.21</v>
      </c>
      <c r="M813" s="604"/>
      <c r="N813" s="606"/>
    </row>
    <row r="814" spans="1:14">
      <c r="A814" s="599"/>
      <c r="B814" s="591"/>
      <c r="C814" s="706" t="s">
        <v>165</v>
      </c>
      <c r="D814" s="706"/>
      <c r="E814" s="706"/>
      <c r="F814" s="593"/>
      <c r="G814" s="594"/>
      <c r="H814" s="594"/>
      <c r="I814" s="594"/>
      <c r="J814" s="601"/>
      <c r="K814" s="594"/>
      <c r="L814" s="595">
        <v>52.88</v>
      </c>
      <c r="M814" s="594"/>
      <c r="N814" s="597">
        <v>1724</v>
      </c>
    </row>
    <row r="815" spans="1:14" ht="45">
      <c r="A815" s="599"/>
      <c r="B815" s="591" t="s">
        <v>341</v>
      </c>
      <c r="C815" s="706" t="s">
        <v>340</v>
      </c>
      <c r="D815" s="706"/>
      <c r="E815" s="706"/>
      <c r="F815" s="593" t="s">
        <v>161</v>
      </c>
      <c r="G815" s="607">
        <v>117</v>
      </c>
      <c r="H815" s="594"/>
      <c r="I815" s="607">
        <v>117</v>
      </c>
      <c r="J815" s="601"/>
      <c r="K815" s="594"/>
      <c r="L815" s="595">
        <v>61.87</v>
      </c>
      <c r="M815" s="594"/>
      <c r="N815" s="597">
        <v>2017</v>
      </c>
    </row>
    <row r="816" spans="1:14" ht="45">
      <c r="A816" s="599"/>
      <c r="B816" s="591" t="s">
        <v>339</v>
      </c>
      <c r="C816" s="706" t="s">
        <v>338</v>
      </c>
      <c r="D816" s="706"/>
      <c r="E816" s="706"/>
      <c r="F816" s="593" t="s">
        <v>161</v>
      </c>
      <c r="G816" s="607">
        <v>74</v>
      </c>
      <c r="H816" s="594"/>
      <c r="I816" s="607">
        <v>74</v>
      </c>
      <c r="J816" s="601"/>
      <c r="K816" s="594"/>
      <c r="L816" s="595">
        <v>39.130000000000003</v>
      </c>
      <c r="M816" s="594"/>
      <c r="N816" s="597">
        <v>1276</v>
      </c>
    </row>
    <row r="817" spans="1:14">
      <c r="A817" s="608"/>
      <c r="B817" s="609"/>
      <c r="C817" s="707" t="s">
        <v>159</v>
      </c>
      <c r="D817" s="707"/>
      <c r="E817" s="707"/>
      <c r="F817" s="585"/>
      <c r="G817" s="586"/>
      <c r="H817" s="586"/>
      <c r="I817" s="586"/>
      <c r="J817" s="588"/>
      <c r="K817" s="586"/>
      <c r="L817" s="610">
        <v>224.21</v>
      </c>
      <c r="M817" s="604"/>
      <c r="N817" s="611">
        <v>5570</v>
      </c>
    </row>
    <row r="818" spans="1:14" ht="22.5">
      <c r="A818" s="583" t="s">
        <v>387</v>
      </c>
      <c r="B818" s="584" t="s">
        <v>386</v>
      </c>
      <c r="C818" s="707" t="s">
        <v>385</v>
      </c>
      <c r="D818" s="707"/>
      <c r="E818" s="707"/>
      <c r="F818" s="585" t="s">
        <v>344</v>
      </c>
      <c r="G818" s="586"/>
      <c r="H818" s="586"/>
      <c r="I818" s="613">
        <v>2E-3</v>
      </c>
      <c r="J818" s="588"/>
      <c r="K818" s="586"/>
      <c r="L818" s="588"/>
      <c r="M818" s="586"/>
      <c r="N818" s="589"/>
    </row>
    <row r="819" spans="1:14">
      <c r="A819" s="614"/>
      <c r="B819" s="592"/>
      <c r="C819" s="706" t="s">
        <v>384</v>
      </c>
      <c r="D819" s="706"/>
      <c r="E819" s="706"/>
      <c r="F819" s="706"/>
      <c r="G819" s="706"/>
      <c r="H819" s="706"/>
      <c r="I819" s="706"/>
      <c r="J819" s="706"/>
      <c r="K819" s="706"/>
      <c r="L819" s="706"/>
      <c r="M819" s="706"/>
      <c r="N819" s="709"/>
    </row>
    <row r="820" spans="1:14">
      <c r="A820" s="590"/>
      <c r="B820" s="591" t="s">
        <v>182</v>
      </c>
      <c r="C820" s="706" t="s">
        <v>269</v>
      </c>
      <c r="D820" s="706"/>
      <c r="E820" s="706"/>
      <c r="F820" s="593"/>
      <c r="G820" s="594"/>
      <c r="H820" s="594"/>
      <c r="I820" s="594"/>
      <c r="J820" s="595">
        <v>3.94</v>
      </c>
      <c r="K820" s="594"/>
      <c r="L820" s="595">
        <v>0.01</v>
      </c>
      <c r="M820" s="596">
        <v>32.61</v>
      </c>
      <c r="N820" s="602"/>
    </row>
    <row r="821" spans="1:14">
      <c r="A821" s="590"/>
      <c r="B821" s="591" t="s">
        <v>179</v>
      </c>
      <c r="C821" s="706" t="s">
        <v>170</v>
      </c>
      <c r="D821" s="706"/>
      <c r="E821" s="706"/>
      <c r="F821" s="593"/>
      <c r="G821" s="594"/>
      <c r="H821" s="594"/>
      <c r="I821" s="594"/>
      <c r="J821" s="595">
        <v>18</v>
      </c>
      <c r="K821" s="594"/>
      <c r="L821" s="595">
        <v>0.04</v>
      </c>
      <c r="M821" s="596">
        <v>12.04</v>
      </c>
      <c r="N821" s="602"/>
    </row>
    <row r="822" spans="1:14">
      <c r="A822" s="590"/>
      <c r="B822" s="591" t="s">
        <v>175</v>
      </c>
      <c r="C822" s="706" t="s">
        <v>169</v>
      </c>
      <c r="D822" s="706"/>
      <c r="E822" s="706"/>
      <c r="F822" s="593"/>
      <c r="G822" s="594"/>
      <c r="H822" s="594"/>
      <c r="I822" s="594"/>
      <c r="J822" s="595">
        <v>2.0099999999999998</v>
      </c>
      <c r="K822" s="594"/>
      <c r="L822" s="595">
        <v>0</v>
      </c>
      <c r="M822" s="596">
        <v>32.61</v>
      </c>
      <c r="N822" s="602"/>
    </row>
    <row r="823" spans="1:14">
      <c r="A823" s="599"/>
      <c r="B823" s="591"/>
      <c r="C823" s="706" t="s">
        <v>268</v>
      </c>
      <c r="D823" s="706"/>
      <c r="E823" s="706"/>
      <c r="F823" s="593" t="s">
        <v>168</v>
      </c>
      <c r="G823" s="596">
        <v>0.41</v>
      </c>
      <c r="H823" s="594"/>
      <c r="I823" s="616">
        <v>8.1999999999999998E-4</v>
      </c>
      <c r="J823" s="601"/>
      <c r="K823" s="594"/>
      <c r="L823" s="601"/>
      <c r="M823" s="594"/>
      <c r="N823" s="602"/>
    </row>
    <row r="824" spans="1:14">
      <c r="A824" s="599"/>
      <c r="B824" s="591"/>
      <c r="C824" s="706" t="s">
        <v>167</v>
      </c>
      <c r="D824" s="706"/>
      <c r="E824" s="706"/>
      <c r="F824" s="593" t="s">
        <v>168</v>
      </c>
      <c r="G824" s="620">
        <v>0.2</v>
      </c>
      <c r="H824" s="594"/>
      <c r="I824" s="625">
        <v>4.0000000000000002E-4</v>
      </c>
      <c r="J824" s="601"/>
      <c r="K824" s="594"/>
      <c r="L824" s="601"/>
      <c r="M824" s="594"/>
      <c r="N824" s="602"/>
    </row>
    <row r="825" spans="1:14">
      <c r="A825" s="590"/>
      <c r="B825" s="591"/>
      <c r="C825" s="708" t="s">
        <v>166</v>
      </c>
      <c r="D825" s="708"/>
      <c r="E825" s="708"/>
      <c r="F825" s="603"/>
      <c r="G825" s="604"/>
      <c r="H825" s="604"/>
      <c r="I825" s="604"/>
      <c r="J825" s="605">
        <v>21.94</v>
      </c>
      <c r="K825" s="604"/>
      <c r="L825" s="605">
        <v>0.05</v>
      </c>
      <c r="M825" s="604"/>
      <c r="N825" s="606"/>
    </row>
    <row r="826" spans="1:14">
      <c r="A826" s="599"/>
      <c r="B826" s="591"/>
      <c r="C826" s="706" t="s">
        <v>165</v>
      </c>
      <c r="D826" s="706"/>
      <c r="E826" s="706"/>
      <c r="F826" s="593"/>
      <c r="G826" s="594"/>
      <c r="H826" s="594"/>
      <c r="I826" s="594"/>
      <c r="J826" s="601"/>
      <c r="K826" s="594"/>
      <c r="L826" s="595">
        <v>0.01</v>
      </c>
      <c r="M826" s="594"/>
      <c r="N826" s="602"/>
    </row>
    <row r="827" spans="1:14" ht="45">
      <c r="A827" s="599"/>
      <c r="B827" s="591" t="s">
        <v>341</v>
      </c>
      <c r="C827" s="706" t="s">
        <v>340</v>
      </c>
      <c r="D827" s="706"/>
      <c r="E827" s="706"/>
      <c r="F827" s="593" t="s">
        <v>161</v>
      </c>
      <c r="G827" s="607">
        <v>117</v>
      </c>
      <c r="H827" s="594"/>
      <c r="I827" s="607">
        <v>117</v>
      </c>
      <c r="J827" s="601"/>
      <c r="K827" s="594"/>
      <c r="L827" s="595">
        <v>0.01</v>
      </c>
      <c r="M827" s="594"/>
      <c r="N827" s="602"/>
    </row>
    <row r="828" spans="1:14" ht="45">
      <c r="A828" s="599"/>
      <c r="B828" s="591" t="s">
        <v>339</v>
      </c>
      <c r="C828" s="706" t="s">
        <v>338</v>
      </c>
      <c r="D828" s="706"/>
      <c r="E828" s="706"/>
      <c r="F828" s="593" t="s">
        <v>161</v>
      </c>
      <c r="G828" s="607">
        <v>74</v>
      </c>
      <c r="H828" s="594"/>
      <c r="I828" s="607">
        <v>74</v>
      </c>
      <c r="J828" s="601"/>
      <c r="K828" s="594"/>
      <c r="L828" s="595">
        <v>0.01</v>
      </c>
      <c r="M828" s="594"/>
      <c r="N828" s="602"/>
    </row>
    <row r="829" spans="1:14">
      <c r="A829" s="608"/>
      <c r="B829" s="609"/>
      <c r="C829" s="707" t="s">
        <v>159</v>
      </c>
      <c r="D829" s="707"/>
      <c r="E829" s="707"/>
      <c r="F829" s="585"/>
      <c r="G829" s="586"/>
      <c r="H829" s="586"/>
      <c r="I829" s="586"/>
      <c r="J829" s="588"/>
      <c r="K829" s="586"/>
      <c r="L829" s="610">
        <v>7.0000000000000007E-2</v>
      </c>
      <c r="M829" s="604"/>
      <c r="N829" s="618">
        <v>0</v>
      </c>
    </row>
    <row r="830" spans="1:14" ht="22.5">
      <c r="A830" s="583" t="s">
        <v>383</v>
      </c>
      <c r="B830" s="584" t="s">
        <v>382</v>
      </c>
      <c r="C830" s="707" t="s">
        <v>381</v>
      </c>
      <c r="D830" s="707"/>
      <c r="E830" s="707"/>
      <c r="F830" s="585" t="s">
        <v>344</v>
      </c>
      <c r="G830" s="586"/>
      <c r="H830" s="586"/>
      <c r="I830" s="613">
        <v>0.71699999999999997</v>
      </c>
      <c r="J830" s="588"/>
      <c r="K830" s="586"/>
      <c r="L830" s="588"/>
      <c r="M830" s="586"/>
      <c r="N830" s="589"/>
    </row>
    <row r="831" spans="1:14">
      <c r="A831" s="614"/>
      <c r="B831" s="592"/>
      <c r="C831" s="706" t="s">
        <v>374</v>
      </c>
      <c r="D831" s="706"/>
      <c r="E831" s="706"/>
      <c r="F831" s="706"/>
      <c r="G831" s="706"/>
      <c r="H831" s="706"/>
      <c r="I831" s="706"/>
      <c r="J831" s="706"/>
      <c r="K831" s="706"/>
      <c r="L831" s="706"/>
      <c r="M831" s="706"/>
      <c r="N831" s="709"/>
    </row>
    <row r="832" spans="1:14">
      <c r="A832" s="590"/>
      <c r="B832" s="591" t="s">
        <v>182</v>
      </c>
      <c r="C832" s="706" t="s">
        <v>269</v>
      </c>
      <c r="D832" s="706"/>
      <c r="E832" s="706"/>
      <c r="F832" s="593"/>
      <c r="G832" s="594"/>
      <c r="H832" s="594"/>
      <c r="I832" s="594"/>
      <c r="J832" s="595">
        <v>3.94</v>
      </c>
      <c r="K832" s="594"/>
      <c r="L832" s="595">
        <v>2.82</v>
      </c>
      <c r="M832" s="596">
        <v>32.61</v>
      </c>
      <c r="N832" s="598">
        <v>92</v>
      </c>
    </row>
    <row r="833" spans="1:14">
      <c r="A833" s="590"/>
      <c r="B833" s="591" t="s">
        <v>179</v>
      </c>
      <c r="C833" s="706" t="s">
        <v>170</v>
      </c>
      <c r="D833" s="706"/>
      <c r="E833" s="706"/>
      <c r="F833" s="593"/>
      <c r="G833" s="594"/>
      <c r="H833" s="594"/>
      <c r="I833" s="594"/>
      <c r="J833" s="595">
        <v>18</v>
      </c>
      <c r="K833" s="594"/>
      <c r="L833" s="595">
        <v>12.91</v>
      </c>
      <c r="M833" s="596">
        <v>12.04</v>
      </c>
      <c r="N833" s="598">
        <v>155</v>
      </c>
    </row>
    <row r="834" spans="1:14">
      <c r="A834" s="590"/>
      <c r="B834" s="591" t="s">
        <v>175</v>
      </c>
      <c r="C834" s="706" t="s">
        <v>169</v>
      </c>
      <c r="D834" s="706"/>
      <c r="E834" s="706"/>
      <c r="F834" s="593"/>
      <c r="G834" s="594"/>
      <c r="H834" s="594"/>
      <c r="I834" s="594"/>
      <c r="J834" s="595">
        <v>2.0099999999999998</v>
      </c>
      <c r="K834" s="594"/>
      <c r="L834" s="595">
        <v>1.44</v>
      </c>
      <c r="M834" s="596">
        <v>32.61</v>
      </c>
      <c r="N834" s="598">
        <v>47</v>
      </c>
    </row>
    <row r="835" spans="1:14">
      <c r="A835" s="599"/>
      <c r="B835" s="591"/>
      <c r="C835" s="706" t="s">
        <v>268</v>
      </c>
      <c r="D835" s="706"/>
      <c r="E835" s="706"/>
      <c r="F835" s="593" t="s">
        <v>168</v>
      </c>
      <c r="G835" s="596">
        <v>0.41</v>
      </c>
      <c r="H835" s="594"/>
      <c r="I835" s="616">
        <v>0.29397000000000001</v>
      </c>
      <c r="J835" s="601"/>
      <c r="K835" s="594"/>
      <c r="L835" s="601"/>
      <c r="M835" s="594"/>
      <c r="N835" s="602"/>
    </row>
    <row r="836" spans="1:14">
      <c r="A836" s="599"/>
      <c r="B836" s="591"/>
      <c r="C836" s="706" t="s">
        <v>167</v>
      </c>
      <c r="D836" s="706"/>
      <c r="E836" s="706"/>
      <c r="F836" s="593" t="s">
        <v>168</v>
      </c>
      <c r="G836" s="620">
        <v>0.2</v>
      </c>
      <c r="H836" s="594"/>
      <c r="I836" s="625">
        <v>0.1434</v>
      </c>
      <c r="J836" s="601"/>
      <c r="K836" s="594"/>
      <c r="L836" s="601"/>
      <c r="M836" s="594"/>
      <c r="N836" s="602"/>
    </row>
    <row r="837" spans="1:14">
      <c r="A837" s="590"/>
      <c r="B837" s="591"/>
      <c r="C837" s="708" t="s">
        <v>166</v>
      </c>
      <c r="D837" s="708"/>
      <c r="E837" s="708"/>
      <c r="F837" s="603"/>
      <c r="G837" s="604"/>
      <c r="H837" s="604"/>
      <c r="I837" s="604"/>
      <c r="J837" s="605">
        <v>21.94</v>
      </c>
      <c r="K837" s="604"/>
      <c r="L837" s="605">
        <v>15.73</v>
      </c>
      <c r="M837" s="604"/>
      <c r="N837" s="606"/>
    </row>
    <row r="838" spans="1:14">
      <c r="A838" s="599"/>
      <c r="B838" s="591"/>
      <c r="C838" s="706" t="s">
        <v>165</v>
      </c>
      <c r="D838" s="706"/>
      <c r="E838" s="706"/>
      <c r="F838" s="593"/>
      <c r="G838" s="594"/>
      <c r="H838" s="594"/>
      <c r="I838" s="594"/>
      <c r="J838" s="601"/>
      <c r="K838" s="594"/>
      <c r="L838" s="595">
        <v>4.26</v>
      </c>
      <c r="M838" s="594"/>
      <c r="N838" s="598">
        <v>139</v>
      </c>
    </row>
    <row r="839" spans="1:14" ht="45">
      <c r="A839" s="599"/>
      <c r="B839" s="591" t="s">
        <v>341</v>
      </c>
      <c r="C839" s="706" t="s">
        <v>340</v>
      </c>
      <c r="D839" s="706"/>
      <c r="E839" s="706"/>
      <c r="F839" s="593" t="s">
        <v>161</v>
      </c>
      <c r="G839" s="607">
        <v>117</v>
      </c>
      <c r="H839" s="594"/>
      <c r="I839" s="607">
        <v>117</v>
      </c>
      <c r="J839" s="601"/>
      <c r="K839" s="594"/>
      <c r="L839" s="595">
        <v>4.9800000000000004</v>
      </c>
      <c r="M839" s="594"/>
      <c r="N839" s="598">
        <v>163</v>
      </c>
    </row>
    <row r="840" spans="1:14" ht="45">
      <c r="A840" s="599"/>
      <c r="B840" s="591" t="s">
        <v>339</v>
      </c>
      <c r="C840" s="706" t="s">
        <v>338</v>
      </c>
      <c r="D840" s="706"/>
      <c r="E840" s="706"/>
      <c r="F840" s="593" t="s">
        <v>161</v>
      </c>
      <c r="G840" s="607">
        <v>74</v>
      </c>
      <c r="H840" s="594"/>
      <c r="I840" s="607">
        <v>74</v>
      </c>
      <c r="J840" s="601"/>
      <c r="K840" s="594"/>
      <c r="L840" s="595">
        <v>3.15</v>
      </c>
      <c r="M840" s="594"/>
      <c r="N840" s="598">
        <v>103</v>
      </c>
    </row>
    <row r="841" spans="1:14">
      <c r="A841" s="608"/>
      <c r="B841" s="609"/>
      <c r="C841" s="707" t="s">
        <v>159</v>
      </c>
      <c r="D841" s="707"/>
      <c r="E841" s="707"/>
      <c r="F841" s="585"/>
      <c r="G841" s="586"/>
      <c r="H841" s="586"/>
      <c r="I841" s="586"/>
      <c r="J841" s="588"/>
      <c r="K841" s="586"/>
      <c r="L841" s="610">
        <v>23.86</v>
      </c>
      <c r="M841" s="604"/>
      <c r="N841" s="618">
        <v>513</v>
      </c>
    </row>
    <row r="842" spans="1:14" ht="22.5">
      <c r="A842" s="583" t="s">
        <v>380</v>
      </c>
      <c r="B842" s="584" t="s">
        <v>379</v>
      </c>
      <c r="C842" s="707" t="s">
        <v>378</v>
      </c>
      <c r="D842" s="707"/>
      <c r="E842" s="707"/>
      <c r="F842" s="585" t="s">
        <v>344</v>
      </c>
      <c r="G842" s="586"/>
      <c r="H842" s="586"/>
      <c r="I842" s="619">
        <v>68</v>
      </c>
      <c r="J842" s="588"/>
      <c r="K842" s="586"/>
      <c r="L842" s="588"/>
      <c r="M842" s="586"/>
      <c r="N842" s="589"/>
    </row>
    <row r="843" spans="1:14">
      <c r="A843" s="614"/>
      <c r="B843" s="592"/>
      <c r="C843" s="706" t="s">
        <v>370</v>
      </c>
      <c r="D843" s="706"/>
      <c r="E843" s="706"/>
      <c r="F843" s="706"/>
      <c r="G843" s="706"/>
      <c r="H843" s="706"/>
      <c r="I843" s="706"/>
      <c r="J843" s="706"/>
      <c r="K843" s="706"/>
      <c r="L843" s="706"/>
      <c r="M843" s="706"/>
      <c r="N843" s="709"/>
    </row>
    <row r="844" spans="1:14">
      <c r="A844" s="590"/>
      <c r="B844" s="591" t="s">
        <v>182</v>
      </c>
      <c r="C844" s="706" t="s">
        <v>269</v>
      </c>
      <c r="D844" s="706"/>
      <c r="E844" s="706"/>
      <c r="F844" s="593"/>
      <c r="G844" s="594"/>
      <c r="H844" s="594"/>
      <c r="I844" s="594"/>
      <c r="J844" s="595">
        <v>5.96</v>
      </c>
      <c r="K844" s="594"/>
      <c r="L844" s="595">
        <v>405.28</v>
      </c>
      <c r="M844" s="596">
        <v>32.61</v>
      </c>
      <c r="N844" s="597">
        <v>13216</v>
      </c>
    </row>
    <row r="845" spans="1:14">
      <c r="A845" s="590"/>
      <c r="B845" s="591" t="s">
        <v>179</v>
      </c>
      <c r="C845" s="706" t="s">
        <v>170</v>
      </c>
      <c r="D845" s="706"/>
      <c r="E845" s="706"/>
      <c r="F845" s="593"/>
      <c r="G845" s="594"/>
      <c r="H845" s="594"/>
      <c r="I845" s="594"/>
      <c r="J845" s="595">
        <v>27</v>
      </c>
      <c r="K845" s="594"/>
      <c r="L845" s="615">
        <v>1836</v>
      </c>
      <c r="M845" s="596">
        <v>12.04</v>
      </c>
      <c r="N845" s="597">
        <v>22105</v>
      </c>
    </row>
    <row r="846" spans="1:14">
      <c r="A846" s="590"/>
      <c r="B846" s="591" t="s">
        <v>175</v>
      </c>
      <c r="C846" s="706" t="s">
        <v>169</v>
      </c>
      <c r="D846" s="706"/>
      <c r="E846" s="706"/>
      <c r="F846" s="593"/>
      <c r="G846" s="594"/>
      <c r="H846" s="594"/>
      <c r="I846" s="594"/>
      <c r="J846" s="595">
        <v>3.02</v>
      </c>
      <c r="K846" s="594"/>
      <c r="L846" s="595">
        <v>205.36</v>
      </c>
      <c r="M846" s="596">
        <v>32.61</v>
      </c>
      <c r="N846" s="597">
        <v>6697</v>
      </c>
    </row>
    <row r="847" spans="1:14">
      <c r="A847" s="599"/>
      <c r="B847" s="591"/>
      <c r="C847" s="706" t="s">
        <v>268</v>
      </c>
      <c r="D847" s="706"/>
      <c r="E847" s="706"/>
      <c r="F847" s="593" t="s">
        <v>168</v>
      </c>
      <c r="G847" s="596">
        <v>0.62</v>
      </c>
      <c r="H847" s="594"/>
      <c r="I847" s="596">
        <v>42.16</v>
      </c>
      <c r="J847" s="601"/>
      <c r="K847" s="594"/>
      <c r="L847" s="601"/>
      <c r="M847" s="594"/>
      <c r="N847" s="602"/>
    </row>
    <row r="848" spans="1:14">
      <c r="A848" s="599"/>
      <c r="B848" s="591"/>
      <c r="C848" s="706" t="s">
        <v>167</v>
      </c>
      <c r="D848" s="706"/>
      <c r="E848" s="706"/>
      <c r="F848" s="593" t="s">
        <v>168</v>
      </c>
      <c r="G848" s="620">
        <v>0.3</v>
      </c>
      <c r="H848" s="594"/>
      <c r="I848" s="620">
        <v>20.399999999999999</v>
      </c>
      <c r="J848" s="601"/>
      <c r="K848" s="594"/>
      <c r="L848" s="601"/>
      <c r="M848" s="594"/>
      <c r="N848" s="602"/>
    </row>
    <row r="849" spans="1:14">
      <c r="A849" s="590"/>
      <c r="B849" s="591"/>
      <c r="C849" s="708" t="s">
        <v>166</v>
      </c>
      <c r="D849" s="708"/>
      <c r="E849" s="708"/>
      <c r="F849" s="603"/>
      <c r="G849" s="604"/>
      <c r="H849" s="604"/>
      <c r="I849" s="604"/>
      <c r="J849" s="605">
        <v>32.96</v>
      </c>
      <c r="K849" s="604"/>
      <c r="L849" s="617">
        <v>2241.2800000000002</v>
      </c>
      <c r="M849" s="604"/>
      <c r="N849" s="606"/>
    </row>
    <row r="850" spans="1:14">
      <c r="A850" s="599"/>
      <c r="B850" s="591"/>
      <c r="C850" s="706" t="s">
        <v>165</v>
      </c>
      <c r="D850" s="706"/>
      <c r="E850" s="706"/>
      <c r="F850" s="593"/>
      <c r="G850" s="594"/>
      <c r="H850" s="594"/>
      <c r="I850" s="594"/>
      <c r="J850" s="601"/>
      <c r="K850" s="594"/>
      <c r="L850" s="595">
        <v>610.64</v>
      </c>
      <c r="M850" s="594"/>
      <c r="N850" s="597">
        <v>19913</v>
      </c>
    </row>
    <row r="851" spans="1:14" ht="45">
      <c r="A851" s="599"/>
      <c r="B851" s="591" t="s">
        <v>341</v>
      </c>
      <c r="C851" s="706" t="s">
        <v>340</v>
      </c>
      <c r="D851" s="706"/>
      <c r="E851" s="706"/>
      <c r="F851" s="593" t="s">
        <v>161</v>
      </c>
      <c r="G851" s="607">
        <v>117</v>
      </c>
      <c r="H851" s="594"/>
      <c r="I851" s="607">
        <v>117</v>
      </c>
      <c r="J851" s="601"/>
      <c r="K851" s="594"/>
      <c r="L851" s="595">
        <v>714.45</v>
      </c>
      <c r="M851" s="594"/>
      <c r="N851" s="597">
        <v>23298</v>
      </c>
    </row>
    <row r="852" spans="1:14" ht="45">
      <c r="A852" s="599"/>
      <c r="B852" s="591" t="s">
        <v>339</v>
      </c>
      <c r="C852" s="706" t="s">
        <v>338</v>
      </c>
      <c r="D852" s="706"/>
      <c r="E852" s="706"/>
      <c r="F852" s="593" t="s">
        <v>161</v>
      </c>
      <c r="G852" s="607">
        <v>74</v>
      </c>
      <c r="H852" s="594"/>
      <c r="I852" s="607">
        <v>74</v>
      </c>
      <c r="J852" s="601"/>
      <c r="K852" s="594"/>
      <c r="L852" s="595">
        <v>451.87</v>
      </c>
      <c r="M852" s="594"/>
      <c r="N852" s="597">
        <v>14736</v>
      </c>
    </row>
    <row r="853" spans="1:14">
      <c r="A853" s="608"/>
      <c r="B853" s="609"/>
      <c r="C853" s="707" t="s">
        <v>159</v>
      </c>
      <c r="D853" s="707"/>
      <c r="E853" s="707"/>
      <c r="F853" s="585"/>
      <c r="G853" s="586"/>
      <c r="H853" s="586"/>
      <c r="I853" s="586"/>
      <c r="J853" s="588"/>
      <c r="K853" s="586"/>
      <c r="L853" s="621">
        <v>3407.6</v>
      </c>
      <c r="M853" s="604"/>
      <c r="N853" s="611">
        <v>73355</v>
      </c>
    </row>
    <row r="854" spans="1:14" ht="22.5">
      <c r="A854" s="583" t="s">
        <v>377</v>
      </c>
      <c r="B854" s="584" t="s">
        <v>376</v>
      </c>
      <c r="C854" s="707" t="s">
        <v>375</v>
      </c>
      <c r="D854" s="707"/>
      <c r="E854" s="707"/>
      <c r="F854" s="585" t="s">
        <v>344</v>
      </c>
      <c r="G854" s="586"/>
      <c r="H854" s="586"/>
      <c r="I854" s="613">
        <v>0.71699999999999997</v>
      </c>
      <c r="J854" s="588"/>
      <c r="K854" s="586"/>
      <c r="L854" s="588"/>
      <c r="M854" s="586"/>
      <c r="N854" s="589"/>
    </row>
    <row r="855" spans="1:14">
      <c r="A855" s="614"/>
      <c r="B855" s="592"/>
      <c r="C855" s="706" t="s">
        <v>374</v>
      </c>
      <c r="D855" s="706"/>
      <c r="E855" s="706"/>
      <c r="F855" s="706"/>
      <c r="G855" s="706"/>
      <c r="H855" s="706"/>
      <c r="I855" s="706"/>
      <c r="J855" s="706"/>
      <c r="K855" s="706"/>
      <c r="L855" s="706"/>
      <c r="M855" s="706"/>
      <c r="N855" s="709"/>
    </row>
    <row r="856" spans="1:14">
      <c r="A856" s="590"/>
      <c r="B856" s="591" t="s">
        <v>182</v>
      </c>
      <c r="C856" s="706" t="s">
        <v>269</v>
      </c>
      <c r="D856" s="706"/>
      <c r="E856" s="706"/>
      <c r="F856" s="593"/>
      <c r="G856" s="594"/>
      <c r="H856" s="594"/>
      <c r="I856" s="594"/>
      <c r="J856" s="595">
        <v>0.87</v>
      </c>
      <c r="K856" s="594"/>
      <c r="L856" s="595">
        <v>0.62</v>
      </c>
      <c r="M856" s="596">
        <v>32.61</v>
      </c>
      <c r="N856" s="598">
        <v>20</v>
      </c>
    </row>
    <row r="857" spans="1:14">
      <c r="A857" s="590"/>
      <c r="B857" s="591" t="s">
        <v>179</v>
      </c>
      <c r="C857" s="706" t="s">
        <v>170</v>
      </c>
      <c r="D857" s="706"/>
      <c r="E857" s="706"/>
      <c r="F857" s="593"/>
      <c r="G857" s="594"/>
      <c r="H857" s="594"/>
      <c r="I857" s="594"/>
      <c r="J857" s="595">
        <v>11.93</v>
      </c>
      <c r="K857" s="594"/>
      <c r="L857" s="595">
        <v>8.5500000000000007</v>
      </c>
      <c r="M857" s="596">
        <v>12.04</v>
      </c>
      <c r="N857" s="598">
        <v>103</v>
      </c>
    </row>
    <row r="858" spans="1:14">
      <c r="A858" s="590"/>
      <c r="B858" s="591" t="s">
        <v>175</v>
      </c>
      <c r="C858" s="706" t="s">
        <v>169</v>
      </c>
      <c r="D858" s="706"/>
      <c r="E858" s="706"/>
      <c r="F858" s="593"/>
      <c r="G858" s="594"/>
      <c r="H858" s="594"/>
      <c r="I858" s="594"/>
      <c r="J858" s="595">
        <v>0.67</v>
      </c>
      <c r="K858" s="594"/>
      <c r="L858" s="595">
        <v>0.48</v>
      </c>
      <c r="M858" s="596">
        <v>32.61</v>
      </c>
      <c r="N858" s="598">
        <v>16</v>
      </c>
    </row>
    <row r="859" spans="1:14">
      <c r="A859" s="599"/>
      <c r="B859" s="591"/>
      <c r="C859" s="706" t="s">
        <v>268</v>
      </c>
      <c r="D859" s="706"/>
      <c r="E859" s="706"/>
      <c r="F859" s="593" t="s">
        <v>168</v>
      </c>
      <c r="G859" s="596">
        <v>0.09</v>
      </c>
      <c r="H859" s="594"/>
      <c r="I859" s="616">
        <v>6.4530000000000004E-2</v>
      </c>
      <c r="J859" s="601"/>
      <c r="K859" s="594"/>
      <c r="L859" s="601"/>
      <c r="M859" s="594"/>
      <c r="N859" s="602"/>
    </row>
    <row r="860" spans="1:14">
      <c r="A860" s="599"/>
      <c r="B860" s="591"/>
      <c r="C860" s="706" t="s">
        <v>167</v>
      </c>
      <c r="D860" s="706"/>
      <c r="E860" s="706"/>
      <c r="F860" s="593" t="s">
        <v>168</v>
      </c>
      <c r="G860" s="596">
        <v>0.06</v>
      </c>
      <c r="H860" s="594"/>
      <c r="I860" s="616">
        <v>4.3020000000000003E-2</v>
      </c>
      <c r="J860" s="601"/>
      <c r="K860" s="594"/>
      <c r="L860" s="601"/>
      <c r="M860" s="594"/>
      <c r="N860" s="602"/>
    </row>
    <row r="861" spans="1:14">
      <c r="A861" s="590"/>
      <c r="B861" s="591"/>
      <c r="C861" s="708" t="s">
        <v>166</v>
      </c>
      <c r="D861" s="708"/>
      <c r="E861" s="708"/>
      <c r="F861" s="603"/>
      <c r="G861" s="604"/>
      <c r="H861" s="604"/>
      <c r="I861" s="604"/>
      <c r="J861" s="605">
        <v>12.8</v>
      </c>
      <c r="K861" s="604"/>
      <c r="L861" s="605">
        <v>9.17</v>
      </c>
      <c r="M861" s="604"/>
      <c r="N861" s="606"/>
    </row>
    <row r="862" spans="1:14">
      <c r="A862" s="599"/>
      <c r="B862" s="591"/>
      <c r="C862" s="706" t="s">
        <v>165</v>
      </c>
      <c r="D862" s="706"/>
      <c r="E862" s="706"/>
      <c r="F862" s="593"/>
      <c r="G862" s="594"/>
      <c r="H862" s="594"/>
      <c r="I862" s="594"/>
      <c r="J862" s="601"/>
      <c r="K862" s="594"/>
      <c r="L862" s="595">
        <v>1.1000000000000001</v>
      </c>
      <c r="M862" s="594"/>
      <c r="N862" s="598">
        <v>36</v>
      </c>
    </row>
    <row r="863" spans="1:14" ht="45">
      <c r="A863" s="599"/>
      <c r="B863" s="591" t="s">
        <v>341</v>
      </c>
      <c r="C863" s="706" t="s">
        <v>340</v>
      </c>
      <c r="D863" s="706"/>
      <c r="E863" s="706"/>
      <c r="F863" s="593" t="s">
        <v>161</v>
      </c>
      <c r="G863" s="607">
        <v>117</v>
      </c>
      <c r="H863" s="594"/>
      <c r="I863" s="607">
        <v>117</v>
      </c>
      <c r="J863" s="601"/>
      <c r="K863" s="594"/>
      <c r="L863" s="595">
        <v>1.29</v>
      </c>
      <c r="M863" s="594"/>
      <c r="N863" s="598">
        <v>42</v>
      </c>
    </row>
    <row r="864" spans="1:14" ht="45">
      <c r="A864" s="599"/>
      <c r="B864" s="591" t="s">
        <v>339</v>
      </c>
      <c r="C864" s="706" t="s">
        <v>338</v>
      </c>
      <c r="D864" s="706"/>
      <c r="E864" s="706"/>
      <c r="F864" s="593" t="s">
        <v>161</v>
      </c>
      <c r="G864" s="607">
        <v>74</v>
      </c>
      <c r="H864" s="594"/>
      <c r="I864" s="607">
        <v>74</v>
      </c>
      <c r="J864" s="601"/>
      <c r="K864" s="594"/>
      <c r="L864" s="595">
        <v>0.81</v>
      </c>
      <c r="M864" s="594"/>
      <c r="N864" s="598">
        <v>27</v>
      </c>
    </row>
    <row r="865" spans="1:14">
      <c r="A865" s="608"/>
      <c r="B865" s="609"/>
      <c r="C865" s="707" t="s">
        <v>159</v>
      </c>
      <c r="D865" s="707"/>
      <c r="E865" s="707"/>
      <c r="F865" s="585"/>
      <c r="G865" s="586"/>
      <c r="H865" s="586"/>
      <c r="I865" s="586"/>
      <c r="J865" s="588"/>
      <c r="K865" s="586"/>
      <c r="L865" s="610">
        <v>11.27</v>
      </c>
      <c r="M865" s="604"/>
      <c r="N865" s="618">
        <v>192</v>
      </c>
    </row>
    <row r="866" spans="1:14" ht="22.5">
      <c r="A866" s="583" t="s">
        <v>373</v>
      </c>
      <c r="B866" s="584" t="s">
        <v>372</v>
      </c>
      <c r="C866" s="707" t="s">
        <v>371</v>
      </c>
      <c r="D866" s="707"/>
      <c r="E866" s="707"/>
      <c r="F866" s="585" t="s">
        <v>344</v>
      </c>
      <c r="G866" s="586"/>
      <c r="H866" s="586"/>
      <c r="I866" s="619">
        <v>68</v>
      </c>
      <c r="J866" s="588"/>
      <c r="K866" s="586"/>
      <c r="L866" s="588"/>
      <c r="M866" s="586"/>
      <c r="N866" s="589"/>
    </row>
    <row r="867" spans="1:14">
      <c r="A867" s="614"/>
      <c r="B867" s="592"/>
      <c r="C867" s="706" t="s">
        <v>370</v>
      </c>
      <c r="D867" s="706"/>
      <c r="E867" s="706"/>
      <c r="F867" s="706"/>
      <c r="G867" s="706"/>
      <c r="H867" s="706"/>
      <c r="I867" s="706"/>
      <c r="J867" s="706"/>
      <c r="K867" s="706"/>
      <c r="L867" s="706"/>
      <c r="M867" s="706"/>
      <c r="N867" s="709"/>
    </row>
    <row r="868" spans="1:14">
      <c r="A868" s="590"/>
      <c r="B868" s="591" t="s">
        <v>182</v>
      </c>
      <c r="C868" s="706" t="s">
        <v>269</v>
      </c>
      <c r="D868" s="706"/>
      <c r="E868" s="706"/>
      <c r="F868" s="593"/>
      <c r="G868" s="594"/>
      <c r="H868" s="594"/>
      <c r="I868" s="594"/>
      <c r="J868" s="595">
        <v>0.96</v>
      </c>
      <c r="K868" s="594"/>
      <c r="L868" s="595">
        <v>65.28</v>
      </c>
      <c r="M868" s="596">
        <v>32.61</v>
      </c>
      <c r="N868" s="597">
        <v>2129</v>
      </c>
    </row>
    <row r="869" spans="1:14">
      <c r="A869" s="590"/>
      <c r="B869" s="591" t="s">
        <v>179</v>
      </c>
      <c r="C869" s="706" t="s">
        <v>170</v>
      </c>
      <c r="D869" s="706"/>
      <c r="E869" s="706"/>
      <c r="F869" s="593"/>
      <c r="G869" s="594"/>
      <c r="H869" s="594"/>
      <c r="I869" s="594"/>
      <c r="J869" s="595">
        <v>13.96</v>
      </c>
      <c r="K869" s="594"/>
      <c r="L869" s="595">
        <v>949.28</v>
      </c>
      <c r="M869" s="596">
        <v>12.04</v>
      </c>
      <c r="N869" s="597">
        <v>11429</v>
      </c>
    </row>
    <row r="870" spans="1:14">
      <c r="A870" s="590"/>
      <c r="B870" s="591" t="s">
        <v>175</v>
      </c>
      <c r="C870" s="706" t="s">
        <v>169</v>
      </c>
      <c r="D870" s="706"/>
      <c r="E870" s="706"/>
      <c r="F870" s="593"/>
      <c r="G870" s="594"/>
      <c r="H870" s="594"/>
      <c r="I870" s="594"/>
      <c r="J870" s="595">
        <v>0.77</v>
      </c>
      <c r="K870" s="594"/>
      <c r="L870" s="595">
        <v>52.36</v>
      </c>
      <c r="M870" s="596">
        <v>32.61</v>
      </c>
      <c r="N870" s="597">
        <v>1707</v>
      </c>
    </row>
    <row r="871" spans="1:14">
      <c r="A871" s="599"/>
      <c r="B871" s="591"/>
      <c r="C871" s="706" t="s">
        <v>268</v>
      </c>
      <c r="D871" s="706"/>
      <c r="E871" s="706"/>
      <c r="F871" s="593" t="s">
        <v>168</v>
      </c>
      <c r="G871" s="620">
        <v>0.1</v>
      </c>
      <c r="H871" s="594"/>
      <c r="I871" s="620">
        <v>6.8</v>
      </c>
      <c r="J871" s="601"/>
      <c r="K871" s="594"/>
      <c r="L871" s="601"/>
      <c r="M871" s="594"/>
      <c r="N871" s="602"/>
    </row>
    <row r="872" spans="1:14">
      <c r="A872" s="599"/>
      <c r="B872" s="591"/>
      <c r="C872" s="706" t="s">
        <v>167</v>
      </c>
      <c r="D872" s="706"/>
      <c r="E872" s="706"/>
      <c r="F872" s="593" t="s">
        <v>168</v>
      </c>
      <c r="G872" s="596">
        <v>7.0000000000000007E-2</v>
      </c>
      <c r="H872" s="594"/>
      <c r="I872" s="596">
        <v>4.76</v>
      </c>
      <c r="J872" s="601"/>
      <c r="K872" s="594"/>
      <c r="L872" s="601"/>
      <c r="M872" s="594"/>
      <c r="N872" s="602"/>
    </row>
    <row r="873" spans="1:14">
      <c r="A873" s="590"/>
      <c r="B873" s="591"/>
      <c r="C873" s="708" t="s">
        <v>166</v>
      </c>
      <c r="D873" s="708"/>
      <c r="E873" s="708"/>
      <c r="F873" s="603"/>
      <c r="G873" s="604"/>
      <c r="H873" s="604"/>
      <c r="I873" s="604"/>
      <c r="J873" s="605">
        <v>14.92</v>
      </c>
      <c r="K873" s="604"/>
      <c r="L873" s="617">
        <v>1014.56</v>
      </c>
      <c r="M873" s="604"/>
      <c r="N873" s="606"/>
    </row>
    <row r="874" spans="1:14">
      <c r="A874" s="599"/>
      <c r="B874" s="591"/>
      <c r="C874" s="706" t="s">
        <v>165</v>
      </c>
      <c r="D874" s="706"/>
      <c r="E874" s="706"/>
      <c r="F874" s="593"/>
      <c r="G874" s="594"/>
      <c r="H874" s="594"/>
      <c r="I874" s="594"/>
      <c r="J874" s="601"/>
      <c r="K874" s="594"/>
      <c r="L874" s="595">
        <v>117.64</v>
      </c>
      <c r="M874" s="594"/>
      <c r="N874" s="597">
        <v>3836</v>
      </c>
    </row>
    <row r="875" spans="1:14" ht="45">
      <c r="A875" s="599"/>
      <c r="B875" s="591" t="s">
        <v>341</v>
      </c>
      <c r="C875" s="706" t="s">
        <v>340</v>
      </c>
      <c r="D875" s="706"/>
      <c r="E875" s="706"/>
      <c r="F875" s="593" t="s">
        <v>161</v>
      </c>
      <c r="G875" s="607">
        <v>117</v>
      </c>
      <c r="H875" s="594"/>
      <c r="I875" s="607">
        <v>117</v>
      </c>
      <c r="J875" s="601"/>
      <c r="K875" s="594"/>
      <c r="L875" s="595">
        <v>137.63999999999999</v>
      </c>
      <c r="M875" s="594"/>
      <c r="N875" s="597">
        <v>4488</v>
      </c>
    </row>
    <row r="876" spans="1:14" ht="45">
      <c r="A876" s="599"/>
      <c r="B876" s="591" t="s">
        <v>339</v>
      </c>
      <c r="C876" s="706" t="s">
        <v>338</v>
      </c>
      <c r="D876" s="706"/>
      <c r="E876" s="706"/>
      <c r="F876" s="593" t="s">
        <v>161</v>
      </c>
      <c r="G876" s="607">
        <v>74</v>
      </c>
      <c r="H876" s="594"/>
      <c r="I876" s="607">
        <v>74</v>
      </c>
      <c r="J876" s="601"/>
      <c r="K876" s="594"/>
      <c r="L876" s="595">
        <v>87.05</v>
      </c>
      <c r="M876" s="594"/>
      <c r="N876" s="597">
        <v>2839</v>
      </c>
    </row>
    <row r="877" spans="1:14">
      <c r="A877" s="608"/>
      <c r="B877" s="609"/>
      <c r="C877" s="707" t="s">
        <v>159</v>
      </c>
      <c r="D877" s="707"/>
      <c r="E877" s="707"/>
      <c r="F877" s="585"/>
      <c r="G877" s="586"/>
      <c r="H877" s="586"/>
      <c r="I877" s="586"/>
      <c r="J877" s="588"/>
      <c r="K877" s="586"/>
      <c r="L877" s="621">
        <v>1239.25</v>
      </c>
      <c r="M877" s="604"/>
      <c r="N877" s="611">
        <v>20885</v>
      </c>
    </row>
    <row r="878" spans="1:14" ht="22.5">
      <c r="A878" s="583" t="s">
        <v>369</v>
      </c>
      <c r="B878" s="584" t="s">
        <v>368</v>
      </c>
      <c r="C878" s="707" t="s">
        <v>366</v>
      </c>
      <c r="D878" s="707"/>
      <c r="E878" s="707"/>
      <c r="F878" s="585" t="s">
        <v>367</v>
      </c>
      <c r="G878" s="586"/>
      <c r="H878" s="586"/>
      <c r="I878" s="619">
        <v>1</v>
      </c>
      <c r="J878" s="588"/>
      <c r="K878" s="586"/>
      <c r="L878" s="588"/>
      <c r="M878" s="586"/>
      <c r="N878" s="589"/>
    </row>
    <row r="879" spans="1:14">
      <c r="A879" s="590"/>
      <c r="B879" s="591" t="s">
        <v>182</v>
      </c>
      <c r="C879" s="706" t="s">
        <v>269</v>
      </c>
      <c r="D879" s="706"/>
      <c r="E879" s="706"/>
      <c r="F879" s="593"/>
      <c r="G879" s="594"/>
      <c r="H879" s="594"/>
      <c r="I879" s="594"/>
      <c r="J879" s="595">
        <v>134.68</v>
      </c>
      <c r="K879" s="594"/>
      <c r="L879" s="595">
        <v>134.68</v>
      </c>
      <c r="M879" s="596">
        <v>32.61</v>
      </c>
      <c r="N879" s="597">
        <v>4392</v>
      </c>
    </row>
    <row r="880" spans="1:14">
      <c r="A880" s="590"/>
      <c r="B880" s="591" t="s">
        <v>179</v>
      </c>
      <c r="C880" s="706" t="s">
        <v>170</v>
      </c>
      <c r="D880" s="706"/>
      <c r="E880" s="706"/>
      <c r="F880" s="593"/>
      <c r="G880" s="594"/>
      <c r="H880" s="594"/>
      <c r="I880" s="594"/>
      <c r="J880" s="615">
        <v>1954.26</v>
      </c>
      <c r="K880" s="594"/>
      <c r="L880" s="615">
        <v>1954.26</v>
      </c>
      <c r="M880" s="596">
        <v>12.04</v>
      </c>
      <c r="N880" s="597">
        <v>23529</v>
      </c>
    </row>
    <row r="881" spans="1:14">
      <c r="A881" s="590"/>
      <c r="B881" s="591" t="s">
        <v>175</v>
      </c>
      <c r="C881" s="706" t="s">
        <v>169</v>
      </c>
      <c r="D881" s="706"/>
      <c r="E881" s="706"/>
      <c r="F881" s="593"/>
      <c r="G881" s="594"/>
      <c r="H881" s="594"/>
      <c r="I881" s="594"/>
      <c r="J881" s="595">
        <v>108.22</v>
      </c>
      <c r="K881" s="594"/>
      <c r="L881" s="595">
        <v>108.22</v>
      </c>
      <c r="M881" s="596">
        <v>32.61</v>
      </c>
      <c r="N881" s="597">
        <v>3529</v>
      </c>
    </row>
    <row r="882" spans="1:14">
      <c r="A882" s="599"/>
      <c r="B882" s="591"/>
      <c r="C882" s="706" t="s">
        <v>268</v>
      </c>
      <c r="D882" s="706"/>
      <c r="E882" s="706"/>
      <c r="F882" s="593" t="s">
        <v>168</v>
      </c>
      <c r="G882" s="607">
        <v>14</v>
      </c>
      <c r="H882" s="594"/>
      <c r="I882" s="607">
        <v>14</v>
      </c>
      <c r="J882" s="601"/>
      <c r="K882" s="594"/>
      <c r="L882" s="601"/>
      <c r="M882" s="594"/>
      <c r="N882" s="602"/>
    </row>
    <row r="883" spans="1:14">
      <c r="A883" s="599"/>
      <c r="B883" s="591"/>
      <c r="C883" s="706" t="s">
        <v>167</v>
      </c>
      <c r="D883" s="706"/>
      <c r="E883" s="706"/>
      <c r="F883" s="593" t="s">
        <v>168</v>
      </c>
      <c r="G883" s="620">
        <v>9.8000000000000007</v>
      </c>
      <c r="H883" s="594"/>
      <c r="I883" s="620">
        <v>9.8000000000000007</v>
      </c>
      <c r="J883" s="601"/>
      <c r="K883" s="594"/>
      <c r="L883" s="601"/>
      <c r="M883" s="594"/>
      <c r="N883" s="602"/>
    </row>
    <row r="884" spans="1:14">
      <c r="A884" s="590"/>
      <c r="B884" s="591"/>
      <c r="C884" s="708" t="s">
        <v>166</v>
      </c>
      <c r="D884" s="708"/>
      <c r="E884" s="708"/>
      <c r="F884" s="603"/>
      <c r="G884" s="604"/>
      <c r="H884" s="604"/>
      <c r="I884" s="604"/>
      <c r="J884" s="617">
        <v>2088.94</v>
      </c>
      <c r="K884" s="604"/>
      <c r="L884" s="617">
        <v>2088.94</v>
      </c>
      <c r="M884" s="604"/>
      <c r="N884" s="606"/>
    </row>
    <row r="885" spans="1:14">
      <c r="A885" s="599"/>
      <c r="B885" s="591"/>
      <c r="C885" s="706" t="s">
        <v>165</v>
      </c>
      <c r="D885" s="706"/>
      <c r="E885" s="706"/>
      <c r="F885" s="593"/>
      <c r="G885" s="594"/>
      <c r="H885" s="594"/>
      <c r="I885" s="594"/>
      <c r="J885" s="601"/>
      <c r="K885" s="594"/>
      <c r="L885" s="595">
        <v>242.9</v>
      </c>
      <c r="M885" s="594"/>
      <c r="N885" s="597">
        <v>7921</v>
      </c>
    </row>
    <row r="886" spans="1:14" ht="45">
      <c r="A886" s="599"/>
      <c r="B886" s="591" t="s">
        <v>341</v>
      </c>
      <c r="C886" s="706" t="s">
        <v>340</v>
      </c>
      <c r="D886" s="706"/>
      <c r="E886" s="706"/>
      <c r="F886" s="593" t="s">
        <v>161</v>
      </c>
      <c r="G886" s="607">
        <v>117</v>
      </c>
      <c r="H886" s="594"/>
      <c r="I886" s="607">
        <v>117</v>
      </c>
      <c r="J886" s="601"/>
      <c r="K886" s="594"/>
      <c r="L886" s="595">
        <v>284.19</v>
      </c>
      <c r="M886" s="594"/>
      <c r="N886" s="597">
        <v>9268</v>
      </c>
    </row>
    <row r="887" spans="1:14" ht="45">
      <c r="A887" s="599"/>
      <c r="B887" s="591" t="s">
        <v>339</v>
      </c>
      <c r="C887" s="706" t="s">
        <v>338</v>
      </c>
      <c r="D887" s="706"/>
      <c r="E887" s="706"/>
      <c r="F887" s="593" t="s">
        <v>161</v>
      </c>
      <c r="G887" s="607">
        <v>74</v>
      </c>
      <c r="H887" s="594"/>
      <c r="I887" s="607">
        <v>74</v>
      </c>
      <c r="J887" s="601"/>
      <c r="K887" s="594"/>
      <c r="L887" s="595">
        <v>179.75</v>
      </c>
      <c r="M887" s="594"/>
      <c r="N887" s="597">
        <v>5862</v>
      </c>
    </row>
    <row r="888" spans="1:14">
      <c r="A888" s="608"/>
      <c r="B888" s="609"/>
      <c r="C888" s="707" t="s">
        <v>159</v>
      </c>
      <c r="D888" s="707"/>
      <c r="E888" s="707"/>
      <c r="F888" s="585"/>
      <c r="G888" s="586"/>
      <c r="H888" s="586"/>
      <c r="I888" s="586"/>
      <c r="J888" s="588"/>
      <c r="K888" s="586"/>
      <c r="L888" s="621">
        <v>2552.88</v>
      </c>
      <c r="M888" s="604"/>
      <c r="N888" s="611">
        <v>43051</v>
      </c>
    </row>
    <row r="889" spans="1:14">
      <c r="A889" s="629"/>
      <c r="B889" s="630"/>
      <c r="C889" s="630"/>
      <c r="D889" s="630"/>
      <c r="E889" s="630"/>
      <c r="F889" s="631"/>
      <c r="G889" s="631"/>
      <c r="H889" s="631"/>
      <c r="I889" s="631"/>
      <c r="J889" s="632"/>
      <c r="K889" s="631"/>
      <c r="L889" s="632"/>
      <c r="M889" s="594"/>
      <c r="N889" s="632"/>
    </row>
    <row r="890" spans="1:14">
      <c r="A890" s="633"/>
      <c r="B890" s="634"/>
      <c r="C890" s="707" t="s">
        <v>974</v>
      </c>
      <c r="D890" s="707"/>
      <c r="E890" s="707"/>
      <c r="F890" s="707"/>
      <c r="G890" s="707"/>
      <c r="H890" s="707"/>
      <c r="I890" s="707"/>
      <c r="J890" s="707"/>
      <c r="K890" s="707"/>
      <c r="L890" s="635">
        <v>115041.29</v>
      </c>
      <c r="M890" s="636"/>
      <c r="N890" s="637"/>
    </row>
    <row r="891" spans="1:14">
      <c r="A891" s="712" t="s">
        <v>257</v>
      </c>
      <c r="B891" s="713"/>
      <c r="C891" s="713"/>
      <c r="D891" s="713"/>
      <c r="E891" s="713"/>
      <c r="F891" s="713"/>
      <c r="G891" s="713"/>
      <c r="H891" s="713"/>
      <c r="I891" s="713"/>
      <c r="J891" s="713"/>
      <c r="K891" s="713"/>
      <c r="L891" s="713"/>
      <c r="M891" s="713"/>
      <c r="N891" s="714"/>
    </row>
    <row r="892" spans="1:14" ht="33.75">
      <c r="A892" s="583" t="s">
        <v>365</v>
      </c>
      <c r="B892" s="584" t="s">
        <v>364</v>
      </c>
      <c r="C892" s="707" t="s">
        <v>363</v>
      </c>
      <c r="D892" s="707"/>
      <c r="E892" s="707"/>
      <c r="F892" s="585" t="s">
        <v>243</v>
      </c>
      <c r="G892" s="586"/>
      <c r="H892" s="586"/>
      <c r="I892" s="613">
        <v>66.341999999999999</v>
      </c>
      <c r="J892" s="610">
        <v>62.85</v>
      </c>
      <c r="K892" s="586"/>
      <c r="L892" s="621">
        <v>4169.59</v>
      </c>
      <c r="M892" s="612">
        <v>6.32</v>
      </c>
      <c r="N892" s="611">
        <v>26352</v>
      </c>
    </row>
    <row r="893" spans="1:14">
      <c r="A893" s="608"/>
      <c r="B893" s="609"/>
      <c r="C893" s="706" t="s">
        <v>975</v>
      </c>
      <c r="D893" s="706"/>
      <c r="E893" s="706"/>
      <c r="F893" s="706"/>
      <c r="G893" s="706"/>
      <c r="H893" s="706"/>
      <c r="I893" s="706"/>
      <c r="J893" s="706"/>
      <c r="K893" s="706"/>
      <c r="L893" s="706"/>
      <c r="M893" s="706"/>
      <c r="N893" s="709"/>
    </row>
    <row r="894" spans="1:14">
      <c r="A894" s="608"/>
      <c r="B894" s="609"/>
      <c r="C894" s="707" t="s">
        <v>159</v>
      </c>
      <c r="D894" s="707"/>
      <c r="E894" s="707"/>
      <c r="F894" s="585"/>
      <c r="G894" s="586"/>
      <c r="H894" s="586"/>
      <c r="I894" s="586"/>
      <c r="J894" s="588"/>
      <c r="K894" s="586"/>
      <c r="L894" s="621">
        <v>4169.59</v>
      </c>
      <c r="M894" s="604"/>
      <c r="N894" s="611">
        <v>26352</v>
      </c>
    </row>
    <row r="895" spans="1:14" ht="33.75">
      <c r="A895" s="583" t="s">
        <v>362</v>
      </c>
      <c r="B895" s="584" t="s">
        <v>361</v>
      </c>
      <c r="C895" s="707" t="s">
        <v>360</v>
      </c>
      <c r="D895" s="707"/>
      <c r="E895" s="707"/>
      <c r="F895" s="585" t="s">
        <v>243</v>
      </c>
      <c r="G895" s="586"/>
      <c r="H895" s="586"/>
      <c r="I895" s="613">
        <v>-66.341999999999999</v>
      </c>
      <c r="J895" s="610">
        <v>34.17</v>
      </c>
      <c r="K895" s="586"/>
      <c r="L895" s="621">
        <v>-2266.91</v>
      </c>
      <c r="M895" s="612">
        <v>6.32</v>
      </c>
      <c r="N895" s="611">
        <v>-14327</v>
      </c>
    </row>
    <row r="896" spans="1:14">
      <c r="A896" s="608"/>
      <c r="B896" s="609"/>
      <c r="C896" s="706" t="s">
        <v>975</v>
      </c>
      <c r="D896" s="706"/>
      <c r="E896" s="706"/>
      <c r="F896" s="706"/>
      <c r="G896" s="706"/>
      <c r="H896" s="706"/>
      <c r="I896" s="706"/>
      <c r="J896" s="706"/>
      <c r="K896" s="706"/>
      <c r="L896" s="706"/>
      <c r="M896" s="706"/>
      <c r="N896" s="709"/>
    </row>
    <row r="897" spans="1:14">
      <c r="A897" s="608"/>
      <c r="B897" s="609"/>
      <c r="C897" s="707" t="s">
        <v>159</v>
      </c>
      <c r="D897" s="707"/>
      <c r="E897" s="707"/>
      <c r="F897" s="585"/>
      <c r="G897" s="586"/>
      <c r="H897" s="586"/>
      <c r="I897" s="586"/>
      <c r="J897" s="588"/>
      <c r="K897" s="586"/>
      <c r="L897" s="621">
        <v>-2266.91</v>
      </c>
      <c r="M897" s="604"/>
      <c r="N897" s="611">
        <v>-14327</v>
      </c>
    </row>
    <row r="898" spans="1:14" ht="33.75">
      <c r="A898" s="583" t="s">
        <v>359</v>
      </c>
      <c r="B898" s="584" t="s">
        <v>358</v>
      </c>
      <c r="C898" s="707" t="s">
        <v>357</v>
      </c>
      <c r="D898" s="707"/>
      <c r="E898" s="707"/>
      <c r="F898" s="585" t="s">
        <v>243</v>
      </c>
      <c r="G898" s="586"/>
      <c r="H898" s="586"/>
      <c r="I898" s="613">
        <v>0.33300000000000002</v>
      </c>
      <c r="J898" s="610">
        <v>73.94</v>
      </c>
      <c r="K898" s="586"/>
      <c r="L898" s="610">
        <v>24.62</v>
      </c>
      <c r="M898" s="612">
        <v>6.32</v>
      </c>
      <c r="N898" s="618">
        <v>156</v>
      </c>
    </row>
    <row r="899" spans="1:14">
      <c r="A899" s="608"/>
      <c r="B899" s="609"/>
      <c r="C899" s="706" t="s">
        <v>975</v>
      </c>
      <c r="D899" s="706"/>
      <c r="E899" s="706"/>
      <c r="F899" s="706"/>
      <c r="G899" s="706"/>
      <c r="H899" s="706"/>
      <c r="I899" s="706"/>
      <c r="J899" s="706"/>
      <c r="K899" s="706"/>
      <c r="L899" s="706"/>
      <c r="M899" s="706"/>
      <c r="N899" s="709"/>
    </row>
    <row r="900" spans="1:14">
      <c r="A900" s="608"/>
      <c r="B900" s="609"/>
      <c r="C900" s="707" t="s">
        <v>159</v>
      </c>
      <c r="D900" s="707"/>
      <c r="E900" s="707"/>
      <c r="F900" s="585"/>
      <c r="G900" s="586"/>
      <c r="H900" s="586"/>
      <c r="I900" s="586"/>
      <c r="J900" s="588"/>
      <c r="K900" s="586"/>
      <c r="L900" s="610">
        <v>24.62</v>
      </c>
      <c r="M900" s="604"/>
      <c r="N900" s="618">
        <v>156</v>
      </c>
    </row>
    <row r="901" spans="1:14" ht="33.75">
      <c r="A901" s="583" t="s">
        <v>356</v>
      </c>
      <c r="B901" s="584" t="s">
        <v>355</v>
      </c>
      <c r="C901" s="707" t="s">
        <v>354</v>
      </c>
      <c r="D901" s="707"/>
      <c r="E901" s="707"/>
      <c r="F901" s="585" t="s">
        <v>243</v>
      </c>
      <c r="G901" s="586"/>
      <c r="H901" s="586"/>
      <c r="I901" s="613">
        <v>-0.33300000000000002</v>
      </c>
      <c r="J901" s="610">
        <v>40.200000000000003</v>
      </c>
      <c r="K901" s="586"/>
      <c r="L901" s="610">
        <v>-13.39</v>
      </c>
      <c r="M901" s="612">
        <v>6.32</v>
      </c>
      <c r="N901" s="618">
        <v>-85</v>
      </c>
    </row>
    <row r="902" spans="1:14">
      <c r="A902" s="608"/>
      <c r="B902" s="609"/>
      <c r="C902" s="706" t="s">
        <v>975</v>
      </c>
      <c r="D902" s="706"/>
      <c r="E902" s="706"/>
      <c r="F902" s="706"/>
      <c r="G902" s="706"/>
      <c r="H902" s="706"/>
      <c r="I902" s="706"/>
      <c r="J902" s="706"/>
      <c r="K902" s="706"/>
      <c r="L902" s="706"/>
      <c r="M902" s="706"/>
      <c r="N902" s="709"/>
    </row>
    <row r="903" spans="1:14">
      <c r="A903" s="608"/>
      <c r="B903" s="609"/>
      <c r="C903" s="707" t="s">
        <v>159</v>
      </c>
      <c r="D903" s="707"/>
      <c r="E903" s="707"/>
      <c r="F903" s="585"/>
      <c r="G903" s="586"/>
      <c r="H903" s="586"/>
      <c r="I903" s="586"/>
      <c r="J903" s="588"/>
      <c r="K903" s="586"/>
      <c r="L903" s="610">
        <v>-13.39</v>
      </c>
      <c r="M903" s="604"/>
      <c r="N903" s="618">
        <v>-85</v>
      </c>
    </row>
    <row r="904" spans="1:14" ht="33.75">
      <c r="A904" s="583" t="s">
        <v>353</v>
      </c>
      <c r="B904" s="584" t="s">
        <v>255</v>
      </c>
      <c r="C904" s="707" t="s">
        <v>254</v>
      </c>
      <c r="D904" s="707"/>
      <c r="E904" s="707"/>
      <c r="F904" s="585" t="s">
        <v>243</v>
      </c>
      <c r="G904" s="586"/>
      <c r="H904" s="586"/>
      <c r="I904" s="613">
        <v>8.0000000000000002E-3</v>
      </c>
      <c r="J904" s="610">
        <v>103.88</v>
      </c>
      <c r="K904" s="586"/>
      <c r="L904" s="610">
        <v>0.83</v>
      </c>
      <c r="M904" s="612">
        <v>6.32</v>
      </c>
      <c r="N904" s="618">
        <v>5</v>
      </c>
    </row>
    <row r="905" spans="1:14">
      <c r="A905" s="608"/>
      <c r="B905" s="609"/>
      <c r="C905" s="706" t="s">
        <v>975</v>
      </c>
      <c r="D905" s="706"/>
      <c r="E905" s="706"/>
      <c r="F905" s="706"/>
      <c r="G905" s="706"/>
      <c r="H905" s="706"/>
      <c r="I905" s="706"/>
      <c r="J905" s="706"/>
      <c r="K905" s="706"/>
      <c r="L905" s="706"/>
      <c r="M905" s="706"/>
      <c r="N905" s="709"/>
    </row>
    <row r="906" spans="1:14">
      <c r="A906" s="608"/>
      <c r="B906" s="609"/>
      <c r="C906" s="707" t="s">
        <v>159</v>
      </c>
      <c r="D906" s="707"/>
      <c r="E906" s="707"/>
      <c r="F906" s="585"/>
      <c r="G906" s="586"/>
      <c r="H906" s="586"/>
      <c r="I906" s="586"/>
      <c r="J906" s="588"/>
      <c r="K906" s="586"/>
      <c r="L906" s="610">
        <v>0.83</v>
      </c>
      <c r="M906" s="604"/>
      <c r="N906" s="618">
        <v>5</v>
      </c>
    </row>
    <row r="907" spans="1:14" ht="33.75">
      <c r="A907" s="583" t="s">
        <v>352</v>
      </c>
      <c r="B907" s="584" t="s">
        <v>251</v>
      </c>
      <c r="C907" s="707" t="s">
        <v>250</v>
      </c>
      <c r="D907" s="707"/>
      <c r="E907" s="707"/>
      <c r="F907" s="585" t="s">
        <v>243</v>
      </c>
      <c r="G907" s="586"/>
      <c r="H907" s="586"/>
      <c r="I907" s="613">
        <v>-8.0000000000000002E-3</v>
      </c>
      <c r="J907" s="610">
        <v>56.48</v>
      </c>
      <c r="K907" s="586"/>
      <c r="L907" s="610">
        <v>-0.45</v>
      </c>
      <c r="M907" s="612">
        <v>6.32</v>
      </c>
      <c r="N907" s="618">
        <v>-3</v>
      </c>
    </row>
    <row r="908" spans="1:14">
      <c r="A908" s="608"/>
      <c r="B908" s="609"/>
      <c r="C908" s="706" t="s">
        <v>975</v>
      </c>
      <c r="D908" s="706"/>
      <c r="E908" s="706"/>
      <c r="F908" s="706"/>
      <c r="G908" s="706"/>
      <c r="H908" s="706"/>
      <c r="I908" s="706"/>
      <c r="J908" s="706"/>
      <c r="K908" s="706"/>
      <c r="L908" s="706"/>
      <c r="M908" s="706"/>
      <c r="N908" s="709"/>
    </row>
    <row r="909" spans="1:14">
      <c r="A909" s="608"/>
      <c r="B909" s="609"/>
      <c r="C909" s="707" t="s">
        <v>159</v>
      </c>
      <c r="D909" s="707"/>
      <c r="E909" s="707"/>
      <c r="F909" s="585"/>
      <c r="G909" s="586"/>
      <c r="H909" s="586"/>
      <c r="I909" s="586"/>
      <c r="J909" s="588"/>
      <c r="K909" s="586"/>
      <c r="L909" s="610">
        <v>-0.45</v>
      </c>
      <c r="M909" s="604"/>
      <c r="N909" s="618">
        <v>-3</v>
      </c>
    </row>
    <row r="910" spans="1:14" ht="33.75">
      <c r="A910" s="583" t="s">
        <v>351</v>
      </c>
      <c r="B910" s="584" t="s">
        <v>248</v>
      </c>
      <c r="C910" s="707" t="s">
        <v>247</v>
      </c>
      <c r="D910" s="707"/>
      <c r="E910" s="707"/>
      <c r="F910" s="585" t="s">
        <v>243</v>
      </c>
      <c r="G910" s="586"/>
      <c r="H910" s="586"/>
      <c r="I910" s="613">
        <v>18.777000000000001</v>
      </c>
      <c r="J910" s="610">
        <v>37.79</v>
      </c>
      <c r="K910" s="586"/>
      <c r="L910" s="610">
        <v>709.58</v>
      </c>
      <c r="M910" s="612">
        <v>12.04</v>
      </c>
      <c r="N910" s="611">
        <v>8543</v>
      </c>
    </row>
    <row r="911" spans="1:14">
      <c r="A911" s="608"/>
      <c r="B911" s="609"/>
      <c r="C911" s="707" t="s">
        <v>159</v>
      </c>
      <c r="D911" s="707"/>
      <c r="E911" s="707"/>
      <c r="F911" s="585"/>
      <c r="G911" s="586"/>
      <c r="H911" s="586"/>
      <c r="I911" s="586"/>
      <c r="J911" s="588"/>
      <c r="K911" s="586"/>
      <c r="L911" s="610">
        <v>709.58</v>
      </c>
      <c r="M911" s="604"/>
      <c r="N911" s="611">
        <v>8543</v>
      </c>
    </row>
    <row r="912" spans="1:14" ht="33.75">
      <c r="A912" s="583" t="s">
        <v>350</v>
      </c>
      <c r="B912" s="584" t="s">
        <v>244</v>
      </c>
      <c r="C912" s="707" t="s">
        <v>242</v>
      </c>
      <c r="D912" s="707"/>
      <c r="E912" s="707"/>
      <c r="F912" s="585" t="s">
        <v>243</v>
      </c>
      <c r="G912" s="586"/>
      <c r="H912" s="586"/>
      <c r="I912" s="613">
        <v>-18.777000000000001</v>
      </c>
      <c r="J912" s="610">
        <v>19.29</v>
      </c>
      <c r="K912" s="586"/>
      <c r="L912" s="610">
        <v>-362.21</v>
      </c>
      <c r="M912" s="612">
        <v>12.04</v>
      </c>
      <c r="N912" s="611">
        <v>-4361</v>
      </c>
    </row>
    <row r="913" spans="1:14">
      <c r="A913" s="608"/>
      <c r="B913" s="609"/>
      <c r="C913" s="707" t="s">
        <v>159</v>
      </c>
      <c r="D913" s="707"/>
      <c r="E913" s="707"/>
      <c r="F913" s="585"/>
      <c r="G913" s="586"/>
      <c r="H913" s="586"/>
      <c r="I913" s="586"/>
      <c r="J913" s="588"/>
      <c r="K913" s="586"/>
      <c r="L913" s="610">
        <v>-362.21</v>
      </c>
      <c r="M913" s="604"/>
      <c r="N913" s="611">
        <v>-4361</v>
      </c>
    </row>
    <row r="914" spans="1:14">
      <c r="A914" s="629"/>
      <c r="B914" s="630"/>
      <c r="C914" s="630"/>
      <c r="D914" s="630"/>
      <c r="E914" s="630"/>
      <c r="F914" s="631"/>
      <c r="G914" s="631"/>
      <c r="H914" s="631"/>
      <c r="I914" s="631"/>
      <c r="J914" s="632"/>
      <c r="K914" s="631"/>
      <c r="L914" s="632"/>
      <c r="M914" s="594"/>
      <c r="N914" s="632"/>
    </row>
    <row r="915" spans="1:14">
      <c r="A915" s="633"/>
      <c r="B915" s="634"/>
      <c r="C915" s="707" t="s">
        <v>976</v>
      </c>
      <c r="D915" s="707"/>
      <c r="E915" s="707"/>
      <c r="F915" s="707"/>
      <c r="G915" s="707"/>
      <c r="H915" s="707"/>
      <c r="I915" s="707"/>
      <c r="J915" s="707"/>
      <c r="K915" s="707"/>
      <c r="L915" s="635">
        <v>2261.66</v>
      </c>
      <c r="M915" s="636"/>
      <c r="N915" s="637"/>
    </row>
    <row r="916" spans="1:14">
      <c r="A916" s="551"/>
      <c r="B916" s="638"/>
      <c r="C916" s="638"/>
      <c r="D916" s="638"/>
      <c r="E916" s="638"/>
      <c r="F916" s="638"/>
      <c r="G916" s="638"/>
      <c r="H916" s="638"/>
      <c r="I916" s="638"/>
      <c r="J916" s="638"/>
      <c r="K916" s="638"/>
      <c r="L916" s="639"/>
      <c r="M916" s="639"/>
      <c r="N916" s="639"/>
    </row>
    <row r="917" spans="1:14">
      <c r="A917" s="633"/>
      <c r="B917" s="634"/>
      <c r="C917" s="707" t="s">
        <v>158</v>
      </c>
      <c r="D917" s="707"/>
      <c r="E917" s="707"/>
      <c r="F917" s="707"/>
      <c r="G917" s="707"/>
      <c r="H917" s="707"/>
      <c r="I917" s="707"/>
      <c r="J917" s="707"/>
      <c r="K917" s="707"/>
      <c r="L917" s="640"/>
      <c r="M917" s="636"/>
      <c r="N917" s="637"/>
    </row>
    <row r="918" spans="1:14">
      <c r="A918" s="641"/>
      <c r="B918" s="591"/>
      <c r="C918" s="706" t="s">
        <v>157</v>
      </c>
      <c r="D918" s="706"/>
      <c r="E918" s="706"/>
      <c r="F918" s="706"/>
      <c r="G918" s="706"/>
      <c r="H918" s="706"/>
      <c r="I918" s="706"/>
      <c r="J918" s="706"/>
      <c r="K918" s="706"/>
      <c r="L918" s="642">
        <v>97213.51</v>
      </c>
      <c r="M918" s="643"/>
      <c r="N918" s="644">
        <v>1060745</v>
      </c>
    </row>
    <row r="919" spans="1:14">
      <c r="A919" s="641"/>
      <c r="B919" s="591"/>
      <c r="C919" s="706" t="s">
        <v>153</v>
      </c>
      <c r="D919" s="706"/>
      <c r="E919" s="706"/>
      <c r="F919" s="706"/>
      <c r="G919" s="706"/>
      <c r="H919" s="706"/>
      <c r="I919" s="706"/>
      <c r="J919" s="706"/>
      <c r="K919" s="706"/>
      <c r="L919" s="645"/>
      <c r="M919" s="643"/>
      <c r="N919" s="646"/>
    </row>
    <row r="920" spans="1:14">
      <c r="A920" s="641"/>
      <c r="B920" s="591"/>
      <c r="C920" s="706" t="s">
        <v>241</v>
      </c>
      <c r="D920" s="706"/>
      <c r="E920" s="706"/>
      <c r="F920" s="706"/>
      <c r="G920" s="706"/>
      <c r="H920" s="706"/>
      <c r="I920" s="706"/>
      <c r="J920" s="706"/>
      <c r="K920" s="706"/>
      <c r="L920" s="642">
        <v>8918.7900000000009</v>
      </c>
      <c r="M920" s="643"/>
      <c r="N920" s="644">
        <v>290840</v>
      </c>
    </row>
    <row r="921" spans="1:14">
      <c r="A921" s="641"/>
      <c r="B921" s="591"/>
      <c r="C921" s="706" t="s">
        <v>156</v>
      </c>
      <c r="D921" s="706"/>
      <c r="E921" s="706"/>
      <c r="F921" s="706"/>
      <c r="G921" s="706"/>
      <c r="H921" s="706"/>
      <c r="I921" s="706"/>
      <c r="J921" s="706"/>
      <c r="K921" s="706"/>
      <c r="L921" s="642">
        <v>37044.92</v>
      </c>
      <c r="M921" s="643"/>
      <c r="N921" s="644">
        <v>446014</v>
      </c>
    </row>
    <row r="922" spans="1:14">
      <c r="A922" s="641"/>
      <c r="B922" s="591"/>
      <c r="C922" s="706" t="s">
        <v>155</v>
      </c>
      <c r="D922" s="706"/>
      <c r="E922" s="706"/>
      <c r="F922" s="706"/>
      <c r="G922" s="706"/>
      <c r="H922" s="706"/>
      <c r="I922" s="706"/>
      <c r="J922" s="706"/>
      <c r="K922" s="706"/>
      <c r="L922" s="642">
        <v>1932.75</v>
      </c>
      <c r="M922" s="643"/>
      <c r="N922" s="644">
        <v>63027</v>
      </c>
    </row>
    <row r="923" spans="1:14">
      <c r="A923" s="641"/>
      <c r="B923" s="591"/>
      <c r="C923" s="706" t="s">
        <v>240</v>
      </c>
      <c r="D923" s="706"/>
      <c r="E923" s="706"/>
      <c r="F923" s="706"/>
      <c r="G923" s="706"/>
      <c r="H923" s="706"/>
      <c r="I923" s="706"/>
      <c r="J923" s="706"/>
      <c r="K923" s="706"/>
      <c r="L923" s="642">
        <v>51249.8</v>
      </c>
      <c r="M923" s="643"/>
      <c r="N923" s="644">
        <v>323891</v>
      </c>
    </row>
    <row r="924" spans="1:14">
      <c r="A924" s="641"/>
      <c r="B924" s="591"/>
      <c r="C924" s="706" t="s">
        <v>154</v>
      </c>
      <c r="D924" s="706"/>
      <c r="E924" s="706"/>
      <c r="F924" s="706"/>
      <c r="G924" s="706"/>
      <c r="H924" s="706"/>
      <c r="I924" s="706"/>
      <c r="J924" s="706"/>
      <c r="K924" s="706"/>
      <c r="L924" s="642">
        <v>115067.42</v>
      </c>
      <c r="M924" s="643"/>
      <c r="N924" s="644">
        <v>1668263</v>
      </c>
    </row>
    <row r="925" spans="1:14">
      <c r="A925" s="641"/>
      <c r="B925" s="591"/>
      <c r="C925" s="706" t="s">
        <v>239</v>
      </c>
      <c r="D925" s="706"/>
      <c r="E925" s="706"/>
      <c r="F925" s="706"/>
      <c r="G925" s="706"/>
      <c r="H925" s="706"/>
      <c r="I925" s="706"/>
      <c r="J925" s="706"/>
      <c r="K925" s="706"/>
      <c r="L925" s="642">
        <v>114720.05</v>
      </c>
      <c r="M925" s="643"/>
      <c r="N925" s="644">
        <v>1664081</v>
      </c>
    </row>
    <row r="926" spans="1:14">
      <c r="A926" s="641"/>
      <c r="B926" s="591"/>
      <c r="C926" s="706" t="s">
        <v>238</v>
      </c>
      <c r="D926" s="706"/>
      <c r="E926" s="706"/>
      <c r="F926" s="706"/>
      <c r="G926" s="706"/>
      <c r="H926" s="706"/>
      <c r="I926" s="706"/>
      <c r="J926" s="706"/>
      <c r="K926" s="706"/>
      <c r="L926" s="645"/>
      <c r="M926" s="643"/>
      <c r="N926" s="646"/>
    </row>
    <row r="927" spans="1:14">
      <c r="A927" s="641"/>
      <c r="B927" s="591"/>
      <c r="C927" s="706" t="s">
        <v>237</v>
      </c>
      <c r="D927" s="706"/>
      <c r="E927" s="706"/>
      <c r="F927" s="706"/>
      <c r="G927" s="706"/>
      <c r="H927" s="706"/>
      <c r="I927" s="706"/>
      <c r="J927" s="706"/>
      <c r="K927" s="706"/>
      <c r="L927" s="642">
        <v>8419.36</v>
      </c>
      <c r="M927" s="643"/>
      <c r="N927" s="644">
        <v>274553</v>
      </c>
    </row>
    <row r="928" spans="1:14">
      <c r="A928" s="641"/>
      <c r="B928" s="591"/>
      <c r="C928" s="706" t="s">
        <v>236</v>
      </c>
      <c r="D928" s="706"/>
      <c r="E928" s="706"/>
      <c r="F928" s="706"/>
      <c r="G928" s="706"/>
      <c r="H928" s="706"/>
      <c r="I928" s="706"/>
      <c r="J928" s="706"/>
      <c r="K928" s="706"/>
      <c r="L928" s="642">
        <v>36532.160000000003</v>
      </c>
      <c r="M928" s="643"/>
      <c r="N928" s="644">
        <v>439842</v>
      </c>
    </row>
    <row r="929" spans="1:14">
      <c r="A929" s="641"/>
      <c r="B929" s="591"/>
      <c r="C929" s="706" t="s">
        <v>235</v>
      </c>
      <c r="D929" s="706"/>
      <c r="E929" s="706"/>
      <c r="F929" s="706"/>
      <c r="G929" s="706"/>
      <c r="H929" s="706"/>
      <c r="I929" s="706"/>
      <c r="J929" s="706"/>
      <c r="K929" s="706"/>
      <c r="L929" s="642">
        <v>1915.21</v>
      </c>
      <c r="M929" s="643"/>
      <c r="N929" s="644">
        <v>62455</v>
      </c>
    </row>
    <row r="930" spans="1:14">
      <c r="A930" s="641"/>
      <c r="B930" s="591"/>
      <c r="C930" s="706" t="s">
        <v>234</v>
      </c>
      <c r="D930" s="706"/>
      <c r="E930" s="706"/>
      <c r="F930" s="706"/>
      <c r="G930" s="706"/>
      <c r="H930" s="706"/>
      <c r="I930" s="706"/>
      <c r="J930" s="706"/>
      <c r="K930" s="706"/>
      <c r="L930" s="642">
        <v>50416.71</v>
      </c>
      <c r="M930" s="643"/>
      <c r="N930" s="644">
        <v>318627</v>
      </c>
    </row>
    <row r="931" spans="1:14">
      <c r="A931" s="641"/>
      <c r="B931" s="591"/>
      <c r="C931" s="706" t="s">
        <v>233</v>
      </c>
      <c r="D931" s="706"/>
      <c r="E931" s="706"/>
      <c r="F931" s="706"/>
      <c r="G931" s="706"/>
      <c r="H931" s="706"/>
      <c r="I931" s="706"/>
      <c r="J931" s="706"/>
      <c r="K931" s="706"/>
      <c r="L931" s="642">
        <v>11975.83</v>
      </c>
      <c r="M931" s="643"/>
      <c r="N931" s="644">
        <v>390528</v>
      </c>
    </row>
    <row r="932" spans="1:14">
      <c r="A932" s="641"/>
      <c r="B932" s="591"/>
      <c r="C932" s="706" t="s">
        <v>232</v>
      </c>
      <c r="D932" s="706"/>
      <c r="E932" s="706"/>
      <c r="F932" s="706"/>
      <c r="G932" s="706"/>
      <c r="H932" s="706"/>
      <c r="I932" s="706"/>
      <c r="J932" s="706"/>
      <c r="K932" s="706"/>
      <c r="L932" s="642">
        <v>7375.99</v>
      </c>
      <c r="M932" s="643"/>
      <c r="N932" s="644">
        <v>240531</v>
      </c>
    </row>
    <row r="933" spans="1:14">
      <c r="A933" s="641"/>
      <c r="B933" s="591"/>
      <c r="C933" s="706" t="s">
        <v>231</v>
      </c>
      <c r="D933" s="706"/>
      <c r="E933" s="706"/>
      <c r="F933" s="706"/>
      <c r="G933" s="706"/>
      <c r="H933" s="706"/>
      <c r="I933" s="706"/>
      <c r="J933" s="706"/>
      <c r="K933" s="706"/>
      <c r="L933" s="647">
        <v>347.37</v>
      </c>
      <c r="M933" s="643"/>
      <c r="N933" s="644">
        <v>4182</v>
      </c>
    </row>
    <row r="934" spans="1:14">
      <c r="A934" s="641"/>
      <c r="B934" s="591"/>
      <c r="C934" s="706" t="s">
        <v>349</v>
      </c>
      <c r="D934" s="706"/>
      <c r="E934" s="706"/>
      <c r="F934" s="706"/>
      <c r="G934" s="706"/>
      <c r="H934" s="706"/>
      <c r="I934" s="706"/>
      <c r="J934" s="706"/>
      <c r="K934" s="706"/>
      <c r="L934" s="642">
        <v>2235.5300000000002</v>
      </c>
      <c r="M934" s="643"/>
      <c r="N934" s="644">
        <v>47595</v>
      </c>
    </row>
    <row r="935" spans="1:14">
      <c r="A935" s="641"/>
      <c r="B935" s="591"/>
      <c r="C935" s="706" t="s">
        <v>153</v>
      </c>
      <c r="D935" s="706"/>
      <c r="E935" s="706"/>
      <c r="F935" s="706"/>
      <c r="G935" s="706"/>
      <c r="H935" s="706"/>
      <c r="I935" s="706"/>
      <c r="J935" s="706"/>
      <c r="K935" s="706"/>
      <c r="L935" s="645"/>
      <c r="M935" s="643"/>
      <c r="N935" s="646"/>
    </row>
    <row r="936" spans="1:14">
      <c r="A936" s="641"/>
      <c r="B936" s="591"/>
      <c r="C936" s="706" t="s">
        <v>337</v>
      </c>
      <c r="D936" s="706"/>
      <c r="E936" s="706"/>
      <c r="F936" s="706"/>
      <c r="G936" s="706"/>
      <c r="H936" s="706"/>
      <c r="I936" s="706"/>
      <c r="J936" s="706"/>
      <c r="K936" s="706"/>
      <c r="L936" s="647">
        <v>499.43</v>
      </c>
      <c r="M936" s="643"/>
      <c r="N936" s="644">
        <v>16287</v>
      </c>
    </row>
    <row r="937" spans="1:14">
      <c r="A937" s="641"/>
      <c r="B937" s="591"/>
      <c r="C937" s="706" t="s">
        <v>152</v>
      </c>
      <c r="D937" s="706"/>
      <c r="E937" s="706"/>
      <c r="F937" s="706"/>
      <c r="G937" s="706"/>
      <c r="H937" s="706"/>
      <c r="I937" s="706"/>
      <c r="J937" s="706"/>
      <c r="K937" s="706"/>
      <c r="L937" s="647">
        <v>165.39</v>
      </c>
      <c r="M937" s="643"/>
      <c r="N937" s="644">
        <v>1990</v>
      </c>
    </row>
    <row r="938" spans="1:14">
      <c r="A938" s="641"/>
      <c r="B938" s="591"/>
      <c r="C938" s="706" t="s">
        <v>151</v>
      </c>
      <c r="D938" s="706"/>
      <c r="E938" s="706"/>
      <c r="F938" s="706"/>
      <c r="G938" s="706"/>
      <c r="H938" s="706"/>
      <c r="I938" s="706"/>
      <c r="J938" s="706"/>
      <c r="K938" s="706"/>
      <c r="L938" s="647">
        <v>17.54</v>
      </c>
      <c r="M938" s="643"/>
      <c r="N938" s="648">
        <v>572</v>
      </c>
    </row>
    <row r="939" spans="1:14">
      <c r="A939" s="641"/>
      <c r="B939" s="591"/>
      <c r="C939" s="706" t="s">
        <v>336</v>
      </c>
      <c r="D939" s="706"/>
      <c r="E939" s="706"/>
      <c r="F939" s="706"/>
      <c r="G939" s="706"/>
      <c r="H939" s="706"/>
      <c r="I939" s="706"/>
      <c r="J939" s="706"/>
      <c r="K939" s="706"/>
      <c r="L939" s="647">
        <v>833.09</v>
      </c>
      <c r="M939" s="643"/>
      <c r="N939" s="644">
        <v>5264</v>
      </c>
    </row>
    <row r="940" spans="1:14">
      <c r="A940" s="641"/>
      <c r="B940" s="591"/>
      <c r="C940" s="706" t="s">
        <v>150</v>
      </c>
      <c r="D940" s="706"/>
      <c r="E940" s="706"/>
      <c r="F940" s="706"/>
      <c r="G940" s="706"/>
      <c r="H940" s="706"/>
      <c r="I940" s="706"/>
      <c r="J940" s="706"/>
      <c r="K940" s="706"/>
      <c r="L940" s="647">
        <v>485.75</v>
      </c>
      <c r="M940" s="643"/>
      <c r="N940" s="644">
        <v>15840</v>
      </c>
    </row>
    <row r="941" spans="1:14">
      <c r="A941" s="641"/>
      <c r="B941" s="591"/>
      <c r="C941" s="706" t="s">
        <v>149</v>
      </c>
      <c r="D941" s="706"/>
      <c r="E941" s="706"/>
      <c r="F941" s="706"/>
      <c r="G941" s="706"/>
      <c r="H941" s="706"/>
      <c r="I941" s="706"/>
      <c r="J941" s="706"/>
      <c r="K941" s="706"/>
      <c r="L941" s="647">
        <v>251.87</v>
      </c>
      <c r="M941" s="643"/>
      <c r="N941" s="644">
        <v>8214</v>
      </c>
    </row>
    <row r="942" spans="1:14">
      <c r="A942" s="641"/>
      <c r="B942" s="591"/>
      <c r="C942" s="706" t="s">
        <v>148</v>
      </c>
      <c r="D942" s="706"/>
      <c r="E942" s="706"/>
      <c r="F942" s="706"/>
      <c r="G942" s="706"/>
      <c r="H942" s="706"/>
      <c r="I942" s="706"/>
      <c r="J942" s="706"/>
      <c r="K942" s="706"/>
      <c r="L942" s="642">
        <v>10851.54</v>
      </c>
      <c r="M942" s="643"/>
      <c r="N942" s="644">
        <v>353867</v>
      </c>
    </row>
    <row r="943" spans="1:14">
      <c r="A943" s="641"/>
      <c r="B943" s="591"/>
      <c r="C943" s="706" t="s">
        <v>147</v>
      </c>
      <c r="D943" s="706"/>
      <c r="E943" s="706"/>
      <c r="F943" s="706"/>
      <c r="G943" s="706"/>
      <c r="H943" s="706"/>
      <c r="I943" s="706"/>
      <c r="J943" s="706"/>
      <c r="K943" s="706"/>
      <c r="L943" s="642">
        <v>12461.58</v>
      </c>
      <c r="M943" s="643"/>
      <c r="N943" s="644">
        <v>406368</v>
      </c>
    </row>
    <row r="944" spans="1:14">
      <c r="A944" s="641"/>
      <c r="B944" s="591"/>
      <c r="C944" s="706" t="s">
        <v>146</v>
      </c>
      <c r="D944" s="706"/>
      <c r="E944" s="706"/>
      <c r="F944" s="706"/>
      <c r="G944" s="706"/>
      <c r="H944" s="706"/>
      <c r="I944" s="706"/>
      <c r="J944" s="706"/>
      <c r="K944" s="706"/>
      <c r="L944" s="642">
        <v>7627.86</v>
      </c>
      <c r="M944" s="643"/>
      <c r="N944" s="644">
        <v>248745</v>
      </c>
    </row>
    <row r="945" spans="1:14">
      <c r="A945" s="641"/>
      <c r="B945" s="649"/>
      <c r="C945" s="703" t="s">
        <v>145</v>
      </c>
      <c r="D945" s="703"/>
      <c r="E945" s="703"/>
      <c r="F945" s="703"/>
      <c r="G945" s="703"/>
      <c r="H945" s="703"/>
      <c r="I945" s="703"/>
      <c r="J945" s="703"/>
      <c r="K945" s="703"/>
      <c r="L945" s="650">
        <v>117302.95</v>
      </c>
      <c r="M945" s="651"/>
      <c r="N945" s="652">
        <v>1715858</v>
      </c>
    </row>
    <row r="946" spans="1:14">
      <c r="A946" s="551"/>
      <c r="B946" s="632"/>
      <c r="C946" s="630"/>
      <c r="D946" s="630"/>
      <c r="E946" s="630"/>
      <c r="F946" s="630"/>
      <c r="G946" s="630"/>
      <c r="H946" s="630"/>
      <c r="I946" s="630"/>
      <c r="J946" s="630"/>
      <c r="K946" s="630"/>
      <c r="L946" s="650"/>
      <c r="M946" s="653"/>
      <c r="N946" s="654"/>
    </row>
    <row r="947" spans="1:14">
      <c r="A947" s="655"/>
      <c r="B947" s="656"/>
      <c r="C947" s="656"/>
      <c r="D947" s="656"/>
      <c r="E947" s="656"/>
      <c r="F947" s="656"/>
      <c r="G947" s="656"/>
      <c r="H947" s="656"/>
      <c r="I947" s="656"/>
      <c r="J947" s="656"/>
      <c r="K947" s="656"/>
      <c r="L947" s="656"/>
      <c r="M947" s="656"/>
      <c r="N947" s="656"/>
    </row>
  </sheetData>
  <mergeCells count="932">
    <mergeCell ref="C944:K944"/>
    <mergeCell ref="C945:K945"/>
    <mergeCell ref="C939:K939"/>
    <mergeCell ref="C940:K940"/>
    <mergeCell ref="C941:K941"/>
    <mergeCell ref="C942:K942"/>
    <mergeCell ref="C943:K943"/>
    <mergeCell ref="C934:K934"/>
    <mergeCell ref="C935:K935"/>
    <mergeCell ref="C936:K936"/>
    <mergeCell ref="C937:K937"/>
    <mergeCell ref="C938:K938"/>
    <mergeCell ref="C929:K929"/>
    <mergeCell ref="C930:K930"/>
    <mergeCell ref="C931:K931"/>
    <mergeCell ref="C932:K932"/>
    <mergeCell ref="C933:K933"/>
    <mergeCell ref="C924:K924"/>
    <mergeCell ref="C925:K925"/>
    <mergeCell ref="C926:K926"/>
    <mergeCell ref="C927:K927"/>
    <mergeCell ref="C928:K928"/>
    <mergeCell ref="C919:K919"/>
    <mergeCell ref="C920:K920"/>
    <mergeCell ref="C921:K921"/>
    <mergeCell ref="C922:K922"/>
    <mergeCell ref="C923:K923"/>
    <mergeCell ref="C912:E912"/>
    <mergeCell ref="C913:E913"/>
    <mergeCell ref="C915:K915"/>
    <mergeCell ref="C917:K917"/>
    <mergeCell ref="C918:K918"/>
    <mergeCell ref="C907:E907"/>
    <mergeCell ref="C908:N908"/>
    <mergeCell ref="C909:E909"/>
    <mergeCell ref="C910:E910"/>
    <mergeCell ref="C911:E911"/>
    <mergeCell ref="C902:N902"/>
    <mergeCell ref="C903:E903"/>
    <mergeCell ref="C904:E904"/>
    <mergeCell ref="C905:N905"/>
    <mergeCell ref="C906:E906"/>
    <mergeCell ref="C897:E897"/>
    <mergeCell ref="C898:E898"/>
    <mergeCell ref="C899:N899"/>
    <mergeCell ref="C900:E900"/>
    <mergeCell ref="C901:E901"/>
    <mergeCell ref="C892:E892"/>
    <mergeCell ref="C893:N893"/>
    <mergeCell ref="C894:E894"/>
    <mergeCell ref="C895:E895"/>
    <mergeCell ref="C896:N896"/>
    <mergeCell ref="C886:E886"/>
    <mergeCell ref="C887:E887"/>
    <mergeCell ref="C888:E888"/>
    <mergeCell ref="C890:K890"/>
    <mergeCell ref="A891:N891"/>
    <mergeCell ref="C881:E881"/>
    <mergeCell ref="C882:E882"/>
    <mergeCell ref="C883:E883"/>
    <mergeCell ref="C884:E884"/>
    <mergeCell ref="C885:E885"/>
    <mergeCell ref="C876:E876"/>
    <mergeCell ref="C877:E877"/>
    <mergeCell ref="C878:E878"/>
    <mergeCell ref="C879:E879"/>
    <mergeCell ref="C880:E880"/>
    <mergeCell ref="C871:E871"/>
    <mergeCell ref="C872:E872"/>
    <mergeCell ref="C873:E873"/>
    <mergeCell ref="C874:E874"/>
    <mergeCell ref="C875:E875"/>
    <mergeCell ref="C866:E866"/>
    <mergeCell ref="C867:N867"/>
    <mergeCell ref="C868:E868"/>
    <mergeCell ref="C869:E869"/>
    <mergeCell ref="C870:E870"/>
    <mergeCell ref="C861:E861"/>
    <mergeCell ref="C862:E862"/>
    <mergeCell ref="C863:E863"/>
    <mergeCell ref="C864:E864"/>
    <mergeCell ref="C865:E865"/>
    <mergeCell ref="C856:E856"/>
    <mergeCell ref="C857:E857"/>
    <mergeCell ref="C858:E858"/>
    <mergeCell ref="C859:E859"/>
    <mergeCell ref="C860:E860"/>
    <mergeCell ref="C851:E851"/>
    <mergeCell ref="C852:E852"/>
    <mergeCell ref="C853:E853"/>
    <mergeCell ref="C854:E854"/>
    <mergeCell ref="C855:N855"/>
    <mergeCell ref="C846:E846"/>
    <mergeCell ref="C847:E847"/>
    <mergeCell ref="C848:E848"/>
    <mergeCell ref="C849:E849"/>
    <mergeCell ref="C850:E850"/>
    <mergeCell ref="C841:E841"/>
    <mergeCell ref="C842:E842"/>
    <mergeCell ref="C843:N843"/>
    <mergeCell ref="C844:E844"/>
    <mergeCell ref="C845:E845"/>
    <mergeCell ref="C836:E836"/>
    <mergeCell ref="C837:E837"/>
    <mergeCell ref="C838:E838"/>
    <mergeCell ref="C839:E839"/>
    <mergeCell ref="C840:E840"/>
    <mergeCell ref="C831:N831"/>
    <mergeCell ref="C832:E832"/>
    <mergeCell ref="C833:E833"/>
    <mergeCell ref="C834:E834"/>
    <mergeCell ref="C835:E835"/>
    <mergeCell ref="C826:E826"/>
    <mergeCell ref="C827:E827"/>
    <mergeCell ref="C828:E828"/>
    <mergeCell ref="C829:E829"/>
    <mergeCell ref="C830:E830"/>
    <mergeCell ref="C821:E821"/>
    <mergeCell ref="C822:E822"/>
    <mergeCell ref="C823:E823"/>
    <mergeCell ref="C824:E824"/>
    <mergeCell ref="C825:E825"/>
    <mergeCell ref="C816:E816"/>
    <mergeCell ref="C817:E817"/>
    <mergeCell ref="C818:E818"/>
    <mergeCell ref="C819:N819"/>
    <mergeCell ref="C820:E820"/>
    <mergeCell ref="C811:E811"/>
    <mergeCell ref="C812:E812"/>
    <mergeCell ref="C813:E813"/>
    <mergeCell ref="C814:E814"/>
    <mergeCell ref="C815:E815"/>
    <mergeCell ref="C806:E806"/>
    <mergeCell ref="C807:E807"/>
    <mergeCell ref="C808:E808"/>
    <mergeCell ref="C809:E809"/>
    <mergeCell ref="C810:E810"/>
    <mergeCell ref="C801:E801"/>
    <mergeCell ref="C802:N802"/>
    <mergeCell ref="C803:N803"/>
    <mergeCell ref="C804:E804"/>
    <mergeCell ref="A805:N805"/>
    <mergeCell ref="C796:E796"/>
    <mergeCell ref="C797:E797"/>
    <mergeCell ref="C798:E798"/>
    <mergeCell ref="C799:E799"/>
    <mergeCell ref="C800:E800"/>
    <mergeCell ref="C791:E791"/>
    <mergeCell ref="C792:E792"/>
    <mergeCell ref="C793:E793"/>
    <mergeCell ref="C794:E794"/>
    <mergeCell ref="C795:E795"/>
    <mergeCell ref="C786:N786"/>
    <mergeCell ref="C787:E787"/>
    <mergeCell ref="C788:E788"/>
    <mergeCell ref="C789:N789"/>
    <mergeCell ref="C790:E790"/>
    <mergeCell ref="C781:E781"/>
    <mergeCell ref="C782:E782"/>
    <mergeCell ref="C783:E783"/>
    <mergeCell ref="C784:E784"/>
    <mergeCell ref="C785:N785"/>
    <mergeCell ref="C776:E776"/>
    <mergeCell ref="C777:E777"/>
    <mergeCell ref="C778:E778"/>
    <mergeCell ref="C779:E779"/>
    <mergeCell ref="C780:E780"/>
    <mergeCell ref="C771:E771"/>
    <mergeCell ref="C772:N772"/>
    <mergeCell ref="C773:E773"/>
    <mergeCell ref="C774:E774"/>
    <mergeCell ref="C775:E775"/>
    <mergeCell ref="C766:E766"/>
    <mergeCell ref="C767:E767"/>
    <mergeCell ref="C768:E768"/>
    <mergeCell ref="C769:E769"/>
    <mergeCell ref="A770:N770"/>
    <mergeCell ref="C761:E761"/>
    <mergeCell ref="C762:E762"/>
    <mergeCell ref="C763:E763"/>
    <mergeCell ref="C764:E764"/>
    <mergeCell ref="C765:E765"/>
    <mergeCell ref="C756:E756"/>
    <mergeCell ref="C757:E757"/>
    <mergeCell ref="C758:E758"/>
    <mergeCell ref="C759:E759"/>
    <mergeCell ref="C760:E760"/>
    <mergeCell ref="C751:E751"/>
    <mergeCell ref="C752:E752"/>
    <mergeCell ref="C753:E753"/>
    <mergeCell ref="C754:E754"/>
    <mergeCell ref="C755:E755"/>
    <mergeCell ref="C746:E746"/>
    <mergeCell ref="C747:E747"/>
    <mergeCell ref="C748:E748"/>
    <mergeCell ref="C749:N749"/>
    <mergeCell ref="C750:E750"/>
    <mergeCell ref="C741:E741"/>
    <mergeCell ref="C742:E742"/>
    <mergeCell ref="C743:E743"/>
    <mergeCell ref="C744:E744"/>
    <mergeCell ref="C745:E745"/>
    <mergeCell ref="A736:N736"/>
    <mergeCell ref="C737:E737"/>
    <mergeCell ref="C738:N738"/>
    <mergeCell ref="C739:E739"/>
    <mergeCell ref="C740:E740"/>
    <mergeCell ref="C731:N731"/>
    <mergeCell ref="C732:E732"/>
    <mergeCell ref="C733:E733"/>
    <mergeCell ref="C734:N734"/>
    <mergeCell ref="C735:E735"/>
    <mergeCell ref="C726:N726"/>
    <mergeCell ref="C727:N727"/>
    <mergeCell ref="C728:E728"/>
    <mergeCell ref="C729:E729"/>
    <mergeCell ref="C730:N730"/>
    <mergeCell ref="C721:E721"/>
    <mergeCell ref="C722:E722"/>
    <mergeCell ref="C723:E723"/>
    <mergeCell ref="C724:E724"/>
    <mergeCell ref="C725:E725"/>
    <mergeCell ref="C716:E716"/>
    <mergeCell ref="C717:E717"/>
    <mergeCell ref="C718:E718"/>
    <mergeCell ref="C719:E719"/>
    <mergeCell ref="C720:E720"/>
    <mergeCell ref="A711:N711"/>
    <mergeCell ref="C712:E712"/>
    <mergeCell ref="C713:N713"/>
    <mergeCell ref="C714:E714"/>
    <mergeCell ref="C715:E715"/>
    <mergeCell ref="C706:E706"/>
    <mergeCell ref="C707:E707"/>
    <mergeCell ref="C708:E708"/>
    <mergeCell ref="C709:N709"/>
    <mergeCell ref="C710:E710"/>
    <mergeCell ref="C701:E701"/>
    <mergeCell ref="C702:E702"/>
    <mergeCell ref="C703:E703"/>
    <mergeCell ref="C704:E704"/>
    <mergeCell ref="C705:E705"/>
    <mergeCell ref="C696:N696"/>
    <mergeCell ref="C697:E697"/>
    <mergeCell ref="C698:E698"/>
    <mergeCell ref="C699:E699"/>
    <mergeCell ref="C700:E700"/>
    <mergeCell ref="C691:E691"/>
    <mergeCell ref="C692:E692"/>
    <mergeCell ref="C693:N693"/>
    <mergeCell ref="C694:E694"/>
    <mergeCell ref="C695:E695"/>
    <mergeCell ref="C686:E686"/>
    <mergeCell ref="C687:E687"/>
    <mergeCell ref="C688:E688"/>
    <mergeCell ref="C689:E689"/>
    <mergeCell ref="C690:E690"/>
    <mergeCell ref="C681:E681"/>
    <mergeCell ref="C682:E682"/>
    <mergeCell ref="C683:E683"/>
    <mergeCell ref="C684:E684"/>
    <mergeCell ref="C685:E685"/>
    <mergeCell ref="C676:N676"/>
    <mergeCell ref="C677:N677"/>
    <mergeCell ref="C678:E678"/>
    <mergeCell ref="C679:E679"/>
    <mergeCell ref="C680:N680"/>
    <mergeCell ref="C671:E671"/>
    <mergeCell ref="C672:N672"/>
    <mergeCell ref="C673:N673"/>
    <mergeCell ref="C674:E674"/>
    <mergeCell ref="C675:E675"/>
    <mergeCell ref="C666:E666"/>
    <mergeCell ref="C667:E667"/>
    <mergeCell ref="C668:E668"/>
    <mergeCell ref="C669:E669"/>
    <mergeCell ref="C670:E670"/>
    <mergeCell ref="C661:E661"/>
    <mergeCell ref="C662:E662"/>
    <mergeCell ref="C663:E663"/>
    <mergeCell ref="C664:E664"/>
    <mergeCell ref="C665:E665"/>
    <mergeCell ref="C656:N656"/>
    <mergeCell ref="C657:E657"/>
    <mergeCell ref="C658:E658"/>
    <mergeCell ref="C659:N659"/>
    <mergeCell ref="C660:E660"/>
    <mergeCell ref="C651:E651"/>
    <mergeCell ref="C652:E652"/>
    <mergeCell ref="C653:E653"/>
    <mergeCell ref="C654:E654"/>
    <mergeCell ref="C655:N655"/>
    <mergeCell ref="C646:E646"/>
    <mergeCell ref="C647:E647"/>
    <mergeCell ref="C648:E648"/>
    <mergeCell ref="C649:E649"/>
    <mergeCell ref="C650:E650"/>
    <mergeCell ref="C641:E641"/>
    <mergeCell ref="C642:N642"/>
    <mergeCell ref="C643:E643"/>
    <mergeCell ref="C644:E644"/>
    <mergeCell ref="C645:E645"/>
    <mergeCell ref="C636:E636"/>
    <mergeCell ref="C637:E637"/>
    <mergeCell ref="C638:N638"/>
    <mergeCell ref="C639:N639"/>
    <mergeCell ref="C640:E640"/>
    <mergeCell ref="C631:E631"/>
    <mergeCell ref="C632:E632"/>
    <mergeCell ref="C633:E633"/>
    <mergeCell ref="C634:E634"/>
    <mergeCell ref="C635:E635"/>
    <mergeCell ref="C626:E626"/>
    <mergeCell ref="C627:E627"/>
    <mergeCell ref="C628:E628"/>
    <mergeCell ref="C629:E629"/>
    <mergeCell ref="C630:E630"/>
    <mergeCell ref="C621:N621"/>
    <mergeCell ref="C622:E622"/>
    <mergeCell ref="A623:N623"/>
    <mergeCell ref="C624:E624"/>
    <mergeCell ref="C625:N625"/>
    <mergeCell ref="C616:E616"/>
    <mergeCell ref="C617:E617"/>
    <mergeCell ref="C618:E618"/>
    <mergeCell ref="C619:E619"/>
    <mergeCell ref="C620:E620"/>
    <mergeCell ref="C611:E611"/>
    <mergeCell ref="C612:E612"/>
    <mergeCell ref="C613:E613"/>
    <mergeCell ref="C614:E614"/>
    <mergeCell ref="C615:E615"/>
    <mergeCell ref="A606:N606"/>
    <mergeCell ref="C607:E607"/>
    <mergeCell ref="C608:N608"/>
    <mergeCell ref="C609:E609"/>
    <mergeCell ref="C610:E610"/>
    <mergeCell ref="C601:E601"/>
    <mergeCell ref="C602:E602"/>
    <mergeCell ref="C603:N603"/>
    <mergeCell ref="C604:N604"/>
    <mergeCell ref="C605:E605"/>
    <mergeCell ref="C596:E596"/>
    <mergeCell ref="C597:E597"/>
    <mergeCell ref="C598:E598"/>
    <mergeCell ref="C599:E599"/>
    <mergeCell ref="C600:E600"/>
    <mergeCell ref="C591:E591"/>
    <mergeCell ref="C592:E592"/>
    <mergeCell ref="C593:E593"/>
    <mergeCell ref="C594:E594"/>
    <mergeCell ref="C595:E595"/>
    <mergeCell ref="C586:E586"/>
    <mergeCell ref="C587:E587"/>
    <mergeCell ref="C588:E588"/>
    <mergeCell ref="C589:E589"/>
    <mergeCell ref="C590:N590"/>
    <mergeCell ref="C581:E581"/>
    <mergeCell ref="C582:E582"/>
    <mergeCell ref="C583:E583"/>
    <mergeCell ref="C584:E584"/>
    <mergeCell ref="C585:E585"/>
    <mergeCell ref="C576:E576"/>
    <mergeCell ref="C577:N577"/>
    <mergeCell ref="C578:E578"/>
    <mergeCell ref="C579:E579"/>
    <mergeCell ref="C580:E580"/>
    <mergeCell ref="C571:E571"/>
    <mergeCell ref="C572:E572"/>
    <mergeCell ref="C573:N573"/>
    <mergeCell ref="C574:N574"/>
    <mergeCell ref="C575:E575"/>
    <mergeCell ref="C566:E566"/>
    <mergeCell ref="C567:E567"/>
    <mergeCell ref="C568:E568"/>
    <mergeCell ref="C569:E569"/>
    <mergeCell ref="C570:E570"/>
    <mergeCell ref="C561:E561"/>
    <mergeCell ref="C562:E562"/>
    <mergeCell ref="C563:E563"/>
    <mergeCell ref="C564:E564"/>
    <mergeCell ref="C565:E565"/>
    <mergeCell ref="C556:E556"/>
    <mergeCell ref="C557:E557"/>
    <mergeCell ref="C558:N558"/>
    <mergeCell ref="C559:N559"/>
    <mergeCell ref="C560:N560"/>
    <mergeCell ref="C551:N551"/>
    <mergeCell ref="C552:E552"/>
    <mergeCell ref="C553:E553"/>
    <mergeCell ref="C554:N554"/>
    <mergeCell ref="C555:N555"/>
    <mergeCell ref="C546:N546"/>
    <mergeCell ref="C547:N547"/>
    <mergeCell ref="C548:E548"/>
    <mergeCell ref="C549:E549"/>
    <mergeCell ref="C550:N550"/>
    <mergeCell ref="C541:E541"/>
    <mergeCell ref="C542:E542"/>
    <mergeCell ref="C543:E543"/>
    <mergeCell ref="C544:E544"/>
    <mergeCell ref="C545:E545"/>
    <mergeCell ref="C536:E536"/>
    <mergeCell ref="C537:E537"/>
    <mergeCell ref="C538:E538"/>
    <mergeCell ref="C539:E539"/>
    <mergeCell ref="C540:E540"/>
    <mergeCell ref="C531:E531"/>
    <mergeCell ref="C532:E532"/>
    <mergeCell ref="C533:E533"/>
    <mergeCell ref="C534:E534"/>
    <mergeCell ref="C535:E535"/>
    <mergeCell ref="C526:E526"/>
    <mergeCell ref="C527:E527"/>
    <mergeCell ref="C528:E528"/>
    <mergeCell ref="C529:E529"/>
    <mergeCell ref="C530:E530"/>
    <mergeCell ref="C521:N521"/>
    <mergeCell ref="C522:E522"/>
    <mergeCell ref="C523:E523"/>
    <mergeCell ref="C524:E524"/>
    <mergeCell ref="C525:E525"/>
    <mergeCell ref="C516:N516"/>
    <mergeCell ref="C517:N517"/>
    <mergeCell ref="C518:E518"/>
    <mergeCell ref="C519:E519"/>
    <mergeCell ref="C520:N520"/>
    <mergeCell ref="C511:E511"/>
    <mergeCell ref="C512:E512"/>
    <mergeCell ref="C513:E513"/>
    <mergeCell ref="C514:E514"/>
    <mergeCell ref="C515:E515"/>
    <mergeCell ref="C506:E506"/>
    <mergeCell ref="C507:E507"/>
    <mergeCell ref="C508:E508"/>
    <mergeCell ref="C509:E509"/>
    <mergeCell ref="C510:E510"/>
    <mergeCell ref="C501:E501"/>
    <mergeCell ref="C502:N502"/>
    <mergeCell ref="C503:N503"/>
    <mergeCell ref="C504:E504"/>
    <mergeCell ref="C505:E505"/>
    <mergeCell ref="C496:E496"/>
    <mergeCell ref="C497:E497"/>
    <mergeCell ref="C498:N498"/>
    <mergeCell ref="C499:N499"/>
    <mergeCell ref="C500:E500"/>
    <mergeCell ref="C491:E491"/>
    <mergeCell ref="C492:E492"/>
    <mergeCell ref="C493:E493"/>
    <mergeCell ref="C494:E494"/>
    <mergeCell ref="C495:E495"/>
    <mergeCell ref="C486:E486"/>
    <mergeCell ref="C487:E487"/>
    <mergeCell ref="C488:E488"/>
    <mergeCell ref="C489:E489"/>
    <mergeCell ref="C490:E490"/>
    <mergeCell ref="C481:N481"/>
    <mergeCell ref="C482:N482"/>
    <mergeCell ref="C483:E483"/>
    <mergeCell ref="C484:E484"/>
    <mergeCell ref="C485:N485"/>
    <mergeCell ref="C476:E476"/>
    <mergeCell ref="C477:E477"/>
    <mergeCell ref="C478:E478"/>
    <mergeCell ref="C479:E479"/>
    <mergeCell ref="C480:E480"/>
    <mergeCell ref="C471:E471"/>
    <mergeCell ref="C472:E472"/>
    <mergeCell ref="C473:E473"/>
    <mergeCell ref="C474:E474"/>
    <mergeCell ref="C475:E475"/>
    <mergeCell ref="C466:E466"/>
    <mergeCell ref="C467:E467"/>
    <mergeCell ref="C468:N468"/>
    <mergeCell ref="C469:E469"/>
    <mergeCell ref="C470:E470"/>
    <mergeCell ref="C461:E461"/>
    <mergeCell ref="C462:N462"/>
    <mergeCell ref="C463:E463"/>
    <mergeCell ref="C464:E464"/>
    <mergeCell ref="C465:N465"/>
    <mergeCell ref="C456:E456"/>
    <mergeCell ref="C457:E457"/>
    <mergeCell ref="C458:E458"/>
    <mergeCell ref="C459:E459"/>
    <mergeCell ref="C460:E460"/>
    <mergeCell ref="C451:E451"/>
    <mergeCell ref="C452:E452"/>
    <mergeCell ref="C453:E453"/>
    <mergeCell ref="C454:E454"/>
    <mergeCell ref="C455:E455"/>
    <mergeCell ref="C446:E446"/>
    <mergeCell ref="C447:E447"/>
    <mergeCell ref="C448:E448"/>
    <mergeCell ref="C449:N449"/>
    <mergeCell ref="C450:E450"/>
    <mergeCell ref="C441:E441"/>
    <mergeCell ref="C442:E442"/>
    <mergeCell ref="C443:E443"/>
    <mergeCell ref="C444:E444"/>
    <mergeCell ref="C445:E445"/>
    <mergeCell ref="C436:E436"/>
    <mergeCell ref="A437:N437"/>
    <mergeCell ref="C438:E438"/>
    <mergeCell ref="C439:E439"/>
    <mergeCell ref="C440:E440"/>
    <mergeCell ref="C431:E431"/>
    <mergeCell ref="C432:E432"/>
    <mergeCell ref="C433:E433"/>
    <mergeCell ref="C434:E434"/>
    <mergeCell ref="C435:E435"/>
    <mergeCell ref="C426:E426"/>
    <mergeCell ref="C427:E427"/>
    <mergeCell ref="C428:E428"/>
    <mergeCell ref="C429:E429"/>
    <mergeCell ref="C430:E430"/>
    <mergeCell ref="C421:N421"/>
    <mergeCell ref="C422:N422"/>
    <mergeCell ref="C423:E423"/>
    <mergeCell ref="C424:E424"/>
    <mergeCell ref="C425:N425"/>
    <mergeCell ref="C416:E416"/>
    <mergeCell ref="C417:E417"/>
    <mergeCell ref="C418:E418"/>
    <mergeCell ref="C419:E419"/>
    <mergeCell ref="C420:E420"/>
    <mergeCell ref="C411:E411"/>
    <mergeCell ref="C412:E412"/>
    <mergeCell ref="C413:E413"/>
    <mergeCell ref="C414:E414"/>
    <mergeCell ref="C415:E415"/>
    <mergeCell ref="C406:E406"/>
    <mergeCell ref="C407:N407"/>
    <mergeCell ref="C408:E408"/>
    <mergeCell ref="A409:N409"/>
    <mergeCell ref="C410:E410"/>
    <mergeCell ref="C401:E401"/>
    <mergeCell ref="C402:E402"/>
    <mergeCell ref="C403:E403"/>
    <mergeCell ref="C404:E404"/>
    <mergeCell ref="C405:E405"/>
    <mergeCell ref="C396:E396"/>
    <mergeCell ref="C397:E397"/>
    <mergeCell ref="C398:E398"/>
    <mergeCell ref="C399:E399"/>
    <mergeCell ref="C400:E400"/>
    <mergeCell ref="C391:N391"/>
    <mergeCell ref="C392:E392"/>
    <mergeCell ref="C393:E393"/>
    <mergeCell ref="C394:N394"/>
    <mergeCell ref="C395:E395"/>
    <mergeCell ref="C386:E386"/>
    <mergeCell ref="C387:E387"/>
    <mergeCell ref="C388:E388"/>
    <mergeCell ref="C389:E389"/>
    <mergeCell ref="C390:E390"/>
    <mergeCell ref="C381:E381"/>
    <mergeCell ref="C382:E382"/>
    <mergeCell ref="C383:E383"/>
    <mergeCell ref="C384:E384"/>
    <mergeCell ref="C385:E385"/>
    <mergeCell ref="C376:N376"/>
    <mergeCell ref="C377:N377"/>
    <mergeCell ref="C378:E378"/>
    <mergeCell ref="A379:N379"/>
    <mergeCell ref="C380:E380"/>
    <mergeCell ref="C371:E371"/>
    <mergeCell ref="C372:E372"/>
    <mergeCell ref="C373:E373"/>
    <mergeCell ref="C374:E374"/>
    <mergeCell ref="C375:E375"/>
    <mergeCell ref="C366:E366"/>
    <mergeCell ref="C367:E367"/>
    <mergeCell ref="C368:E368"/>
    <mergeCell ref="C369:E369"/>
    <mergeCell ref="C370:E370"/>
    <mergeCell ref="C361:E361"/>
    <mergeCell ref="C362:E362"/>
    <mergeCell ref="C363:E363"/>
    <mergeCell ref="C364:N364"/>
    <mergeCell ref="C365:E365"/>
    <mergeCell ref="C356:E356"/>
    <mergeCell ref="C357:E357"/>
    <mergeCell ref="C358:E358"/>
    <mergeCell ref="C359:E359"/>
    <mergeCell ref="C360:E360"/>
    <mergeCell ref="C351:N351"/>
    <mergeCell ref="C352:E352"/>
    <mergeCell ref="C353:E353"/>
    <mergeCell ref="C354:E354"/>
    <mergeCell ref="C355:E355"/>
    <mergeCell ref="C346:E346"/>
    <mergeCell ref="C347:E347"/>
    <mergeCell ref="C348:E348"/>
    <mergeCell ref="C349:E349"/>
    <mergeCell ref="C350:E350"/>
    <mergeCell ref="C341:E341"/>
    <mergeCell ref="C342:E342"/>
    <mergeCell ref="C343:E343"/>
    <mergeCell ref="C344:E344"/>
    <mergeCell ref="C345:E345"/>
    <mergeCell ref="C336:N336"/>
    <mergeCell ref="C337:E337"/>
    <mergeCell ref="A338:N338"/>
    <mergeCell ref="C339:E339"/>
    <mergeCell ref="C340:N340"/>
    <mergeCell ref="C331:E331"/>
    <mergeCell ref="C332:E332"/>
    <mergeCell ref="C333:E333"/>
    <mergeCell ref="C334:E334"/>
    <mergeCell ref="C335:N335"/>
    <mergeCell ref="C326:E326"/>
    <mergeCell ref="C327:E327"/>
    <mergeCell ref="C328:E328"/>
    <mergeCell ref="C329:E329"/>
    <mergeCell ref="C330:E330"/>
    <mergeCell ref="C321:E321"/>
    <mergeCell ref="C322:N322"/>
    <mergeCell ref="C323:E323"/>
    <mergeCell ref="C324:E324"/>
    <mergeCell ref="C325:E325"/>
    <mergeCell ref="C316:E316"/>
    <mergeCell ref="C317:E317"/>
    <mergeCell ref="C318:E318"/>
    <mergeCell ref="C319:E319"/>
    <mergeCell ref="C320:E320"/>
    <mergeCell ref="C311:E311"/>
    <mergeCell ref="C312:E312"/>
    <mergeCell ref="C313:E313"/>
    <mergeCell ref="C314:E314"/>
    <mergeCell ref="C315:E315"/>
    <mergeCell ref="C306:E306"/>
    <mergeCell ref="C307:E307"/>
    <mergeCell ref="C308:E308"/>
    <mergeCell ref="C309:N309"/>
    <mergeCell ref="C310:E310"/>
    <mergeCell ref="C301:E301"/>
    <mergeCell ref="C302:E302"/>
    <mergeCell ref="C303:E303"/>
    <mergeCell ref="C304:E304"/>
    <mergeCell ref="C305:E305"/>
    <mergeCell ref="C296:N296"/>
    <mergeCell ref="C297:E297"/>
    <mergeCell ref="C298:E298"/>
    <mergeCell ref="C299:E299"/>
    <mergeCell ref="C300:E300"/>
    <mergeCell ref="C291:E291"/>
    <mergeCell ref="C292:N292"/>
    <mergeCell ref="C293:N293"/>
    <mergeCell ref="C294:E294"/>
    <mergeCell ref="C295:E295"/>
    <mergeCell ref="C286:E286"/>
    <mergeCell ref="C287:E287"/>
    <mergeCell ref="C288:E288"/>
    <mergeCell ref="C289:E289"/>
    <mergeCell ref="C290:E290"/>
    <mergeCell ref="C281:E281"/>
    <mergeCell ref="C282:E282"/>
    <mergeCell ref="C283:E283"/>
    <mergeCell ref="C284:E284"/>
    <mergeCell ref="C285:E285"/>
    <mergeCell ref="C276:E276"/>
    <mergeCell ref="A277:N277"/>
    <mergeCell ref="C278:E278"/>
    <mergeCell ref="C279:N279"/>
    <mergeCell ref="C280:E280"/>
    <mergeCell ref="C271:N271"/>
    <mergeCell ref="C272:N272"/>
    <mergeCell ref="C273:E273"/>
    <mergeCell ref="C274:E274"/>
    <mergeCell ref="C275:N275"/>
    <mergeCell ref="C266:E266"/>
    <mergeCell ref="C267:E267"/>
    <mergeCell ref="C268:E268"/>
    <mergeCell ref="C269:E269"/>
    <mergeCell ref="C270:E270"/>
    <mergeCell ref="C261:E261"/>
    <mergeCell ref="C262:E262"/>
    <mergeCell ref="C263:E263"/>
    <mergeCell ref="C264:E264"/>
    <mergeCell ref="C265:E265"/>
    <mergeCell ref="C256:E256"/>
    <mergeCell ref="C257:E257"/>
    <mergeCell ref="C258:N258"/>
    <mergeCell ref="C259:E259"/>
    <mergeCell ref="C260:E260"/>
    <mergeCell ref="C251:E251"/>
    <mergeCell ref="C252:E252"/>
    <mergeCell ref="C253:E253"/>
    <mergeCell ref="C254:E254"/>
    <mergeCell ref="C255:E255"/>
    <mergeCell ref="C246:E246"/>
    <mergeCell ref="C247:E247"/>
    <mergeCell ref="C248:E248"/>
    <mergeCell ref="C249:E249"/>
    <mergeCell ref="C250:E250"/>
    <mergeCell ref="C241:E241"/>
    <mergeCell ref="C242:N242"/>
    <mergeCell ref="C243:E243"/>
    <mergeCell ref="C244:E244"/>
    <mergeCell ref="C245:N245"/>
    <mergeCell ref="C236:E236"/>
    <mergeCell ref="C237:E237"/>
    <mergeCell ref="C238:E238"/>
    <mergeCell ref="C239:E239"/>
    <mergeCell ref="C240:E240"/>
    <mergeCell ref="C231:E231"/>
    <mergeCell ref="C232:E232"/>
    <mergeCell ref="C233:E233"/>
    <mergeCell ref="C234:E234"/>
    <mergeCell ref="C235:E235"/>
    <mergeCell ref="C226:E226"/>
    <mergeCell ref="C227:N227"/>
    <mergeCell ref="C228:E228"/>
    <mergeCell ref="C229:E229"/>
    <mergeCell ref="C230:E230"/>
    <mergeCell ref="C221:E221"/>
    <mergeCell ref="C222:E222"/>
    <mergeCell ref="C223:E223"/>
    <mergeCell ref="C224:N224"/>
    <mergeCell ref="C225:E225"/>
    <mergeCell ref="C216:E216"/>
    <mergeCell ref="C217:E217"/>
    <mergeCell ref="C218:E218"/>
    <mergeCell ref="C219:E219"/>
    <mergeCell ref="C220:E220"/>
    <mergeCell ref="C211:E211"/>
    <mergeCell ref="C212:E212"/>
    <mergeCell ref="C213:E213"/>
    <mergeCell ref="C214:E214"/>
    <mergeCell ref="C215:E215"/>
    <mergeCell ref="C206:E206"/>
    <mergeCell ref="C207:E207"/>
    <mergeCell ref="C208:N208"/>
    <mergeCell ref="C209:E209"/>
    <mergeCell ref="A210:N210"/>
    <mergeCell ref="C201:E201"/>
    <mergeCell ref="C202:E202"/>
    <mergeCell ref="C203:E203"/>
    <mergeCell ref="C204:N204"/>
    <mergeCell ref="C205:N205"/>
    <mergeCell ref="C196:E196"/>
    <mergeCell ref="C197:E197"/>
    <mergeCell ref="C198:E198"/>
    <mergeCell ref="C199:E199"/>
    <mergeCell ref="C200:E200"/>
    <mergeCell ref="C191:N191"/>
    <mergeCell ref="C192:E192"/>
    <mergeCell ref="C193:E193"/>
    <mergeCell ref="C194:E194"/>
    <mergeCell ref="C195:E195"/>
    <mergeCell ref="C186:E186"/>
    <mergeCell ref="C187:N187"/>
    <mergeCell ref="C188:N188"/>
    <mergeCell ref="C189:E189"/>
    <mergeCell ref="C190:E190"/>
    <mergeCell ref="C181:E181"/>
    <mergeCell ref="C182:E182"/>
    <mergeCell ref="C183:E183"/>
    <mergeCell ref="C184:E184"/>
    <mergeCell ref="C185:E185"/>
    <mergeCell ref="C176:E176"/>
    <mergeCell ref="C177:E177"/>
    <mergeCell ref="C178:E178"/>
    <mergeCell ref="C179:E179"/>
    <mergeCell ref="C180:E180"/>
    <mergeCell ref="C171:E171"/>
    <mergeCell ref="C172:E172"/>
    <mergeCell ref="C173:E173"/>
    <mergeCell ref="C174:N174"/>
    <mergeCell ref="C175:E175"/>
    <mergeCell ref="C166:E166"/>
    <mergeCell ref="C167:E167"/>
    <mergeCell ref="C168:E168"/>
    <mergeCell ref="C169:E169"/>
    <mergeCell ref="C170:E170"/>
    <mergeCell ref="C161:N161"/>
    <mergeCell ref="C162:E162"/>
    <mergeCell ref="C163:E163"/>
    <mergeCell ref="C164:E164"/>
    <mergeCell ref="C165:E165"/>
    <mergeCell ref="C156:N156"/>
    <mergeCell ref="C157:N157"/>
    <mergeCell ref="C158:E158"/>
    <mergeCell ref="A159:N159"/>
    <mergeCell ref="C160:E160"/>
    <mergeCell ref="C151:E151"/>
    <mergeCell ref="C152:E152"/>
    <mergeCell ref="C153:E153"/>
    <mergeCell ref="C154:E154"/>
    <mergeCell ref="C155:E155"/>
    <mergeCell ref="C146:E146"/>
    <mergeCell ref="C147:E147"/>
    <mergeCell ref="C148:E148"/>
    <mergeCell ref="C149:E149"/>
    <mergeCell ref="C150:E150"/>
    <mergeCell ref="C141:E141"/>
    <mergeCell ref="C142:N142"/>
    <mergeCell ref="C143:N143"/>
    <mergeCell ref="C144:E144"/>
    <mergeCell ref="C145:E145"/>
    <mergeCell ref="C136:E136"/>
    <mergeCell ref="C137:E137"/>
    <mergeCell ref="C138:N138"/>
    <mergeCell ref="C139:N139"/>
    <mergeCell ref="C140:E140"/>
    <mergeCell ref="C131:E131"/>
    <mergeCell ref="C132:E132"/>
    <mergeCell ref="C133:E133"/>
    <mergeCell ref="C134:E134"/>
    <mergeCell ref="C135:E135"/>
    <mergeCell ref="C126:E126"/>
    <mergeCell ref="C127:E127"/>
    <mergeCell ref="C128:E128"/>
    <mergeCell ref="C129:E129"/>
    <mergeCell ref="C130:E130"/>
    <mergeCell ref="C121:E121"/>
    <mergeCell ref="C122:E122"/>
    <mergeCell ref="C123:E123"/>
    <mergeCell ref="C124:E124"/>
    <mergeCell ref="C125:N125"/>
    <mergeCell ref="C116:E116"/>
    <mergeCell ref="C117:E117"/>
    <mergeCell ref="C118:E118"/>
    <mergeCell ref="C119:E119"/>
    <mergeCell ref="C120:E120"/>
    <mergeCell ref="C111:N111"/>
    <mergeCell ref="C112:N112"/>
    <mergeCell ref="C113:E113"/>
    <mergeCell ref="C114:E114"/>
    <mergeCell ref="C115:E115"/>
    <mergeCell ref="C106:E106"/>
    <mergeCell ref="C107:E107"/>
    <mergeCell ref="C108:E108"/>
    <mergeCell ref="C109:E109"/>
    <mergeCell ref="C110:E110"/>
    <mergeCell ref="C101:E101"/>
    <mergeCell ref="C102:E102"/>
    <mergeCell ref="C103:E103"/>
    <mergeCell ref="C104:E104"/>
    <mergeCell ref="C105:E105"/>
    <mergeCell ref="C96:E96"/>
    <mergeCell ref="C97:E97"/>
    <mergeCell ref="C98:N98"/>
    <mergeCell ref="C99:E99"/>
    <mergeCell ref="C100:E100"/>
    <mergeCell ref="C91:E91"/>
    <mergeCell ref="C92:E92"/>
    <mergeCell ref="C93:E93"/>
    <mergeCell ref="C94:N94"/>
    <mergeCell ref="C95:N95"/>
    <mergeCell ref="C86:E86"/>
    <mergeCell ref="C87:E87"/>
    <mergeCell ref="C88:E88"/>
    <mergeCell ref="C89:E89"/>
    <mergeCell ref="C90:E90"/>
    <mergeCell ref="C81:N81"/>
    <mergeCell ref="C82:E82"/>
    <mergeCell ref="C83:E83"/>
    <mergeCell ref="C84:E84"/>
    <mergeCell ref="C85:E85"/>
    <mergeCell ref="C76:N76"/>
    <mergeCell ref="C77:N77"/>
    <mergeCell ref="C78:N78"/>
    <mergeCell ref="C79:E79"/>
    <mergeCell ref="C80:E80"/>
    <mergeCell ref="C71:E71"/>
    <mergeCell ref="C72:E72"/>
    <mergeCell ref="C73:E73"/>
    <mergeCell ref="C74:E74"/>
    <mergeCell ref="C75:E75"/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56:E56"/>
    <mergeCell ref="C57:E57"/>
    <mergeCell ref="C58:E58"/>
    <mergeCell ref="C59:E59"/>
    <mergeCell ref="C60:E60"/>
    <mergeCell ref="C51:N51"/>
    <mergeCell ref="C52:E52"/>
    <mergeCell ref="C53:E53"/>
    <mergeCell ref="C54:E54"/>
    <mergeCell ref="C55:E55"/>
    <mergeCell ref="C46:E46"/>
    <mergeCell ref="C47:E47"/>
    <mergeCell ref="C48:N48"/>
    <mergeCell ref="C49:E49"/>
    <mergeCell ref="C50:E50"/>
    <mergeCell ref="C41:E41"/>
    <mergeCell ref="C42:E42"/>
    <mergeCell ref="C43:E43"/>
    <mergeCell ref="C44:E44"/>
    <mergeCell ref="C45:E45"/>
    <mergeCell ref="C36:E36"/>
    <mergeCell ref="C37:E37"/>
    <mergeCell ref="C38:E38"/>
    <mergeCell ref="C39:E39"/>
    <mergeCell ref="C40:E40"/>
    <mergeCell ref="N29:N31"/>
    <mergeCell ref="C32:E32"/>
    <mergeCell ref="A33:N33"/>
    <mergeCell ref="A34:N34"/>
    <mergeCell ref="C35:E35"/>
    <mergeCell ref="L25:M25"/>
    <mergeCell ref="L26:M26"/>
    <mergeCell ref="L27:M27"/>
    <mergeCell ref="A29:A31"/>
    <mergeCell ref="B29:B31"/>
    <mergeCell ref="C29:E31"/>
    <mergeCell ref="F29:F31"/>
    <mergeCell ref="G29:I30"/>
    <mergeCell ref="J29:L30"/>
    <mergeCell ref="M29:M31"/>
    <mergeCell ref="A12:N12"/>
    <mergeCell ref="A14:N14"/>
    <mergeCell ref="A15:N15"/>
    <mergeCell ref="B17:F17"/>
    <mergeCell ref="B18:F18"/>
    <mergeCell ref="D4:N4"/>
    <mergeCell ref="A7:N7"/>
    <mergeCell ref="A8:N8"/>
    <mergeCell ref="A10:N10"/>
    <mergeCell ref="A11:N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51"/>
  <sheetViews>
    <sheetView topLeftCell="A236" workbookViewId="0">
      <selection activeCell="A20" sqref="A20:XFD20"/>
    </sheetView>
  </sheetViews>
  <sheetFormatPr defaultColWidth="9.140625" defaultRowHeight="10.5" customHeight="1"/>
  <cols>
    <col min="1" max="1" width="9.140625" style="161"/>
    <col min="2" max="2" width="20.140625" style="161" customWidth="1"/>
    <col min="3" max="4" width="10.42578125" style="161" customWidth="1"/>
    <col min="5" max="5" width="13.28515625" style="161" customWidth="1"/>
    <col min="6" max="6" width="8.5703125" style="161" customWidth="1"/>
    <col min="7" max="7" width="7.85546875" style="161" customWidth="1"/>
    <col min="8" max="8" width="8.42578125" style="161" customWidth="1"/>
    <col min="9" max="9" width="8.7109375" style="161" customWidth="1"/>
    <col min="10" max="10" width="8.140625" style="161" customWidth="1"/>
    <col min="11" max="11" width="8.5703125" style="161" customWidth="1"/>
    <col min="12" max="12" width="10" style="161" customWidth="1"/>
    <col min="13" max="13" width="7.42578125" style="161" customWidth="1"/>
    <col min="14" max="14" width="9.7109375" style="161" customWidth="1"/>
    <col min="15" max="16" width="0" style="161" hidden="1" customWidth="1"/>
    <col min="17" max="25" width="9.140625" style="163"/>
    <col min="26" max="26" width="50.140625" style="162" hidden="1" customWidth="1"/>
    <col min="27" max="27" width="43.85546875" style="162" hidden="1" customWidth="1"/>
    <col min="28" max="28" width="101.140625" style="162" hidden="1" customWidth="1"/>
    <col min="29" max="33" width="140.85546875" style="162" hidden="1" customWidth="1"/>
    <col min="34" max="34" width="34.140625" style="162" hidden="1" customWidth="1"/>
    <col min="35" max="35" width="111.5703125" style="162" hidden="1" customWidth="1"/>
    <col min="36" max="40" width="34.140625" style="162" hidden="1" customWidth="1"/>
    <col min="41" max="41" width="111.5703125" style="162" hidden="1" customWidth="1"/>
    <col min="42" max="44" width="84.42578125" style="162" hidden="1" customWidth="1"/>
    <col min="45" max="16384" width="9.140625" style="161"/>
  </cols>
  <sheetData>
    <row r="1" spans="1:30" s="161" customFormat="1" ht="11.25" customHeight="1">
      <c r="A1" s="165"/>
      <c r="N1" s="167" t="s">
        <v>230</v>
      </c>
    </row>
    <row r="2" spans="1:30" s="161" customFormat="1" ht="11.25" customHeight="1">
      <c r="N2" s="167" t="s">
        <v>229</v>
      </c>
    </row>
    <row r="3" spans="1:30" s="161" customFormat="1" ht="8.4499999999999993" customHeight="1">
      <c r="N3" s="167"/>
    </row>
    <row r="4" spans="1:30" s="161" customFormat="1" ht="14.25" customHeight="1">
      <c r="A4" s="699" t="s">
        <v>228</v>
      </c>
      <c r="B4" s="699"/>
      <c r="C4" s="699"/>
      <c r="D4" s="255"/>
      <c r="K4" s="699" t="s">
        <v>227</v>
      </c>
      <c r="L4" s="699"/>
      <c r="M4" s="699"/>
      <c r="N4" s="699"/>
    </row>
    <row r="5" spans="1:30" s="161" customFormat="1" ht="12.2" customHeight="1">
      <c r="A5" s="700"/>
      <c r="B5" s="700"/>
      <c r="C5" s="700"/>
      <c r="D5" s="700"/>
      <c r="E5" s="162"/>
      <c r="J5" s="701"/>
      <c r="K5" s="701"/>
      <c r="L5" s="701"/>
      <c r="M5" s="701"/>
      <c r="N5" s="701"/>
    </row>
    <row r="6" spans="1:30" s="161" customFormat="1" ht="11.25">
      <c r="A6" s="680"/>
      <c r="B6" s="680"/>
      <c r="C6" s="680"/>
      <c r="D6" s="680"/>
      <c r="J6" s="680"/>
      <c r="K6" s="680"/>
      <c r="L6" s="680"/>
      <c r="M6" s="680"/>
      <c r="N6" s="680"/>
      <c r="Z6" s="162" t="s">
        <v>219</v>
      </c>
      <c r="AA6" s="162" t="s">
        <v>219</v>
      </c>
    </row>
    <row r="7" spans="1:30" s="161" customFormat="1" ht="17.45" customHeight="1">
      <c r="A7" s="254"/>
      <c r="B7" s="253"/>
      <c r="C7" s="162"/>
      <c r="D7" s="162"/>
      <c r="J7" s="239"/>
      <c r="K7" s="239"/>
      <c r="L7" s="239"/>
      <c r="M7" s="239"/>
      <c r="N7" s="253"/>
    </row>
    <row r="8" spans="1:30" s="161" customFormat="1" ht="16.5" customHeight="1">
      <c r="A8" s="165" t="s">
        <v>226</v>
      </c>
      <c r="B8" s="190"/>
      <c r="C8" s="190"/>
      <c r="D8" s="190"/>
      <c r="L8" s="190"/>
      <c r="M8" s="190"/>
      <c r="N8" s="167" t="s">
        <v>226</v>
      </c>
    </row>
    <row r="9" spans="1:30" s="161" customFormat="1" ht="15.75" customHeight="1">
      <c r="F9" s="252"/>
    </row>
    <row r="10" spans="1:30" s="161" customFormat="1" ht="56.25">
      <c r="A10" s="251" t="s">
        <v>225</v>
      </c>
      <c r="B10" s="190"/>
      <c r="D10" s="680" t="s">
        <v>224</v>
      </c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AB10" s="162" t="s">
        <v>224</v>
      </c>
    </row>
    <row r="11" spans="1:30" s="161" customFormat="1" ht="15" customHeight="1">
      <c r="A11" s="249" t="s">
        <v>223</v>
      </c>
      <c r="D11" s="239" t="s">
        <v>222</v>
      </c>
      <c r="E11" s="239"/>
      <c r="F11" s="250"/>
      <c r="G11" s="250"/>
      <c r="H11" s="250"/>
      <c r="I11" s="250"/>
      <c r="J11" s="250"/>
      <c r="K11" s="250"/>
      <c r="L11" s="250"/>
      <c r="M11" s="250"/>
      <c r="N11" s="250"/>
    </row>
    <row r="12" spans="1:30" s="161" customFormat="1" ht="8.4499999999999993" customHeight="1">
      <c r="A12" s="249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30" s="161" customFormat="1" ht="11.25">
      <c r="A13" s="682" t="s">
        <v>221</v>
      </c>
      <c r="B13" s="682"/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AC13" s="162" t="s">
        <v>221</v>
      </c>
    </row>
    <row r="14" spans="1:30" s="161" customFormat="1" ht="11.25" customHeight="1">
      <c r="A14" s="690" t="s">
        <v>220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</row>
    <row r="15" spans="1:30" s="161" customFormat="1" ht="8.4499999999999993" customHeight="1">
      <c r="A15" s="248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</row>
    <row r="16" spans="1:30" s="161" customFormat="1" ht="11.25">
      <c r="A16" s="682"/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AD16" s="162" t="s">
        <v>219</v>
      </c>
    </row>
    <row r="17" spans="1:44" ht="11.25" customHeight="1">
      <c r="A17" s="690" t="s">
        <v>218</v>
      </c>
      <c r="B17" s="690"/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</row>
    <row r="18" spans="1:44" ht="24" customHeight="1">
      <c r="A18" s="695" t="s">
        <v>801</v>
      </c>
      <c r="B18" s="695"/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</row>
    <row r="19" spans="1:44" ht="8.4499999999999993" customHeight="1">
      <c r="A19" s="245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</row>
    <row r="20" spans="1:44" ht="8.4499999999999993" customHeight="1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</row>
    <row r="21" spans="1:44" ht="11.25">
      <c r="A21" s="683" t="s">
        <v>800</v>
      </c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2" t="s">
        <v>800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</row>
    <row r="22" spans="1:44" ht="13.7" customHeight="1">
      <c r="A22" s="690" t="s">
        <v>216</v>
      </c>
      <c r="B22" s="690"/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</row>
    <row r="23" spans="1:44" ht="15" customHeight="1">
      <c r="A23" s="165" t="s">
        <v>215</v>
      </c>
      <c r="B23" s="243" t="s">
        <v>214</v>
      </c>
      <c r="C23" s="161" t="s">
        <v>213</v>
      </c>
      <c r="F23" s="162"/>
      <c r="G23" s="162"/>
      <c r="H23" s="162"/>
      <c r="I23" s="162"/>
      <c r="J23" s="162"/>
      <c r="K23" s="162"/>
      <c r="L23" s="162"/>
      <c r="M23" s="162"/>
      <c r="N23" s="162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</row>
    <row r="24" spans="1:44" ht="18" customHeight="1">
      <c r="A24" s="165" t="s">
        <v>212</v>
      </c>
      <c r="B24" s="683"/>
      <c r="C24" s="683"/>
      <c r="D24" s="683"/>
      <c r="E24" s="683"/>
      <c r="F24" s="683"/>
      <c r="G24" s="162"/>
      <c r="H24" s="162"/>
      <c r="I24" s="162"/>
      <c r="J24" s="162"/>
      <c r="K24" s="162"/>
      <c r="L24" s="162"/>
      <c r="M24" s="162"/>
      <c r="N24" s="162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</row>
    <row r="25" spans="1:44" ht="11.25" customHeight="1">
      <c r="B25" s="693" t="s">
        <v>210</v>
      </c>
      <c r="C25" s="693"/>
      <c r="D25" s="693"/>
      <c r="E25" s="693"/>
      <c r="F25" s="693"/>
      <c r="G25" s="240"/>
      <c r="H25" s="240"/>
      <c r="I25" s="240"/>
      <c r="J25" s="240"/>
      <c r="K25" s="240"/>
      <c r="L25" s="240"/>
      <c r="M25" s="242"/>
      <c r="N25" s="24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</row>
    <row r="26" spans="1:44" ht="9.75" customHeight="1">
      <c r="D26" s="241"/>
      <c r="E26" s="241"/>
      <c r="F26" s="241"/>
      <c r="G26" s="241"/>
      <c r="H26" s="241"/>
      <c r="I26" s="241"/>
      <c r="J26" s="241"/>
      <c r="K26" s="241"/>
      <c r="L26" s="241"/>
      <c r="M26" s="240"/>
      <c r="N26" s="24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</row>
    <row r="27" spans="1:44" ht="11.25" customHeight="1">
      <c r="A27" s="237" t="s">
        <v>209</v>
      </c>
      <c r="D27" s="239"/>
      <c r="F27" s="238"/>
      <c r="G27" s="238"/>
      <c r="H27" s="238"/>
      <c r="I27" s="238"/>
      <c r="J27" s="238"/>
      <c r="K27" s="238"/>
      <c r="L27" s="238"/>
      <c r="M27" s="238"/>
      <c r="N27" s="238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</row>
    <row r="28" spans="1:44" ht="9.75" customHeight="1"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</row>
    <row r="29" spans="1:44" ht="9.75" customHeight="1"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</row>
    <row r="30" spans="1:44" ht="12.75" customHeight="1">
      <c r="A30" s="237" t="s">
        <v>208</v>
      </c>
      <c r="C30" s="231">
        <v>22.5</v>
      </c>
      <c r="D30" s="230" t="s">
        <v>799</v>
      </c>
      <c r="E30" s="229" t="s">
        <v>196</v>
      </c>
      <c r="L30" s="236"/>
      <c r="M30" s="236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</row>
    <row r="31" spans="1:44" ht="12.75" customHeight="1">
      <c r="B31" s="161" t="s">
        <v>207</v>
      </c>
      <c r="C31" s="235"/>
      <c r="D31" s="234"/>
      <c r="E31" s="229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</row>
    <row r="32" spans="1:44" ht="12.75" customHeight="1">
      <c r="B32" s="161" t="s">
        <v>206</v>
      </c>
      <c r="C32" s="231">
        <v>22.5</v>
      </c>
      <c r="D32" s="230" t="s">
        <v>799</v>
      </c>
      <c r="E32" s="229" t="s">
        <v>196</v>
      </c>
      <c r="G32" s="161" t="s">
        <v>204</v>
      </c>
      <c r="L32" s="231">
        <v>2.4900000000000002</v>
      </c>
      <c r="M32" s="230" t="s">
        <v>798</v>
      </c>
      <c r="N32" s="229" t="s">
        <v>196</v>
      </c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</row>
    <row r="33" spans="1:44" ht="12.75" customHeight="1">
      <c r="B33" s="161" t="s">
        <v>203</v>
      </c>
      <c r="C33" s="231">
        <v>0</v>
      </c>
      <c r="D33" s="233" t="s">
        <v>197</v>
      </c>
      <c r="E33" s="229" t="s">
        <v>196</v>
      </c>
      <c r="G33" s="161" t="s">
        <v>202</v>
      </c>
      <c r="L33" s="679">
        <v>8.5399999999999991</v>
      </c>
      <c r="M33" s="679"/>
      <c r="N33" s="229" t="s">
        <v>199</v>
      </c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</row>
    <row r="34" spans="1:44" ht="12.75" customHeight="1">
      <c r="C34" s="231"/>
      <c r="D34" s="233"/>
      <c r="E34" s="229"/>
      <c r="L34" s="232"/>
      <c r="M34" s="232"/>
      <c r="N34" s="229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</row>
    <row r="35" spans="1:44" ht="12.75" customHeight="1">
      <c r="B35" s="161" t="s">
        <v>201</v>
      </c>
      <c r="C35" s="231">
        <v>0</v>
      </c>
      <c r="D35" s="233" t="s">
        <v>197</v>
      </c>
      <c r="E35" s="229" t="s">
        <v>196</v>
      </c>
      <c r="G35" s="161" t="s">
        <v>200</v>
      </c>
      <c r="L35" s="679">
        <v>0.28999999999999998</v>
      </c>
      <c r="M35" s="679"/>
      <c r="N35" s="229" t="s">
        <v>199</v>
      </c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</row>
    <row r="36" spans="1:44" ht="12.75" customHeight="1">
      <c r="B36" s="161" t="s">
        <v>198</v>
      </c>
      <c r="C36" s="231">
        <v>0</v>
      </c>
      <c r="D36" s="230" t="s">
        <v>197</v>
      </c>
      <c r="E36" s="229" t="s">
        <v>196</v>
      </c>
      <c r="G36" s="161" t="s">
        <v>195</v>
      </c>
      <c r="L36" s="694"/>
      <c r="M36" s="694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</row>
    <row r="37" spans="1:44" ht="9.75" customHeight="1">
      <c r="A37" s="228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</row>
    <row r="38" spans="1:44" ht="36" customHeight="1">
      <c r="A38" s="689" t="s">
        <v>194</v>
      </c>
      <c r="B38" s="688" t="s">
        <v>43</v>
      </c>
      <c r="C38" s="688" t="s">
        <v>193</v>
      </c>
      <c r="D38" s="688"/>
      <c r="E38" s="688"/>
      <c r="F38" s="688" t="s">
        <v>192</v>
      </c>
      <c r="G38" s="688" t="s">
        <v>191</v>
      </c>
      <c r="H38" s="688"/>
      <c r="I38" s="688"/>
      <c r="J38" s="688" t="s">
        <v>190</v>
      </c>
      <c r="K38" s="688"/>
      <c r="L38" s="688"/>
      <c r="M38" s="688" t="s">
        <v>189</v>
      </c>
      <c r="N38" s="688" t="s">
        <v>188</v>
      </c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</row>
    <row r="39" spans="1:44" ht="36.75" customHeight="1">
      <c r="A39" s="689"/>
      <c r="B39" s="688"/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</row>
    <row r="40" spans="1:44" ht="42.75" customHeight="1">
      <c r="A40" s="689"/>
      <c r="B40" s="688"/>
      <c r="C40" s="688"/>
      <c r="D40" s="688"/>
      <c r="E40" s="688"/>
      <c r="F40" s="688"/>
      <c r="G40" s="227" t="s">
        <v>186</v>
      </c>
      <c r="H40" s="227" t="s">
        <v>185</v>
      </c>
      <c r="I40" s="227" t="s">
        <v>187</v>
      </c>
      <c r="J40" s="227" t="s">
        <v>186</v>
      </c>
      <c r="K40" s="227" t="s">
        <v>185</v>
      </c>
      <c r="L40" s="227" t="s">
        <v>184</v>
      </c>
      <c r="M40" s="688"/>
      <c r="N40" s="688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</row>
    <row r="41" spans="1:44" ht="11.25" customHeight="1">
      <c r="A41" s="226">
        <v>1</v>
      </c>
      <c r="B41" s="225">
        <v>2</v>
      </c>
      <c r="C41" s="687">
        <v>3</v>
      </c>
      <c r="D41" s="687"/>
      <c r="E41" s="687"/>
      <c r="F41" s="225">
        <v>4</v>
      </c>
      <c r="G41" s="225">
        <v>5</v>
      </c>
      <c r="H41" s="225">
        <v>6</v>
      </c>
      <c r="I41" s="225">
        <v>7</v>
      </c>
      <c r="J41" s="225">
        <v>8</v>
      </c>
      <c r="K41" s="225">
        <v>9</v>
      </c>
      <c r="L41" s="225">
        <v>10</v>
      </c>
      <c r="M41" s="225">
        <v>11</v>
      </c>
      <c r="N41" s="225">
        <v>12</v>
      </c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</row>
    <row r="42" spans="1:44" ht="12">
      <c r="A42" s="684" t="s">
        <v>183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6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91" t="s">
        <v>183</v>
      </c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</row>
    <row r="43" spans="1:44" ht="12">
      <c r="A43" s="224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2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9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</row>
    <row r="44" spans="1:44" ht="12">
      <c r="A44" s="727" t="s">
        <v>797</v>
      </c>
      <c r="B44" s="728"/>
      <c r="C44" s="728"/>
      <c r="D44" s="728"/>
      <c r="E44" s="728"/>
      <c r="F44" s="728"/>
      <c r="G44" s="728"/>
      <c r="H44" s="728"/>
      <c r="I44" s="728"/>
      <c r="J44" s="728"/>
      <c r="K44" s="728"/>
      <c r="L44" s="728"/>
      <c r="M44" s="728"/>
      <c r="N44" s="729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91"/>
      <c r="AG44" s="175" t="s">
        <v>797</v>
      </c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</row>
    <row r="45" spans="1:44" ht="33.75">
      <c r="A45" s="218" t="s">
        <v>182</v>
      </c>
      <c r="B45" s="217" t="s">
        <v>796</v>
      </c>
      <c r="C45" s="696" t="s">
        <v>795</v>
      </c>
      <c r="D45" s="696"/>
      <c r="E45" s="696"/>
      <c r="F45" s="198" t="s">
        <v>284</v>
      </c>
      <c r="G45" s="198"/>
      <c r="H45" s="198"/>
      <c r="I45" s="266">
        <v>2.813E-3</v>
      </c>
      <c r="J45" s="188"/>
      <c r="K45" s="198"/>
      <c r="L45" s="188"/>
      <c r="M45" s="198"/>
      <c r="N45" s="215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91"/>
      <c r="AG45" s="175"/>
      <c r="AH45" s="175" t="s">
        <v>795</v>
      </c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</row>
    <row r="46" spans="1:44" ht="12">
      <c r="A46" s="214"/>
      <c r="B46" s="213"/>
      <c r="C46" s="680" t="s">
        <v>794</v>
      </c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98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91"/>
      <c r="AG46" s="175"/>
      <c r="AH46" s="175"/>
      <c r="AI46" s="162" t="s">
        <v>794</v>
      </c>
      <c r="AJ46" s="161"/>
      <c r="AK46" s="161"/>
      <c r="AL46" s="161"/>
      <c r="AM46" s="161"/>
      <c r="AN46" s="161"/>
      <c r="AO46" s="161"/>
      <c r="AP46" s="161"/>
      <c r="AQ46" s="161"/>
      <c r="AR46" s="161"/>
    </row>
    <row r="47" spans="1:44" ht="12">
      <c r="A47" s="260"/>
      <c r="B47" s="182" t="s">
        <v>271</v>
      </c>
      <c r="C47" s="680" t="s">
        <v>270</v>
      </c>
      <c r="D47" s="680"/>
      <c r="E47" s="680"/>
      <c r="F47" s="192" t="s">
        <v>168</v>
      </c>
      <c r="G47" s="202">
        <v>118</v>
      </c>
      <c r="H47" s="192"/>
      <c r="I47" s="220">
        <v>0.33193400000000001</v>
      </c>
      <c r="J47" s="201">
        <v>7.8</v>
      </c>
      <c r="K47" s="192"/>
      <c r="L47" s="201">
        <v>2.59</v>
      </c>
      <c r="M47" s="192"/>
      <c r="N47" s="207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91"/>
      <c r="AG47" s="175"/>
      <c r="AH47" s="175"/>
      <c r="AI47" s="161"/>
      <c r="AJ47" s="162" t="s">
        <v>270</v>
      </c>
      <c r="AK47" s="161"/>
      <c r="AL47" s="161"/>
      <c r="AM47" s="161"/>
      <c r="AN47" s="161"/>
      <c r="AO47" s="161"/>
      <c r="AP47" s="161"/>
      <c r="AQ47" s="161"/>
      <c r="AR47" s="161"/>
    </row>
    <row r="48" spans="1:44" ht="12">
      <c r="A48" s="203"/>
      <c r="B48" s="211">
        <v>1</v>
      </c>
      <c r="C48" s="680" t="s">
        <v>269</v>
      </c>
      <c r="D48" s="680"/>
      <c r="E48" s="680"/>
      <c r="F48" s="192"/>
      <c r="G48" s="192"/>
      <c r="H48" s="192"/>
      <c r="I48" s="192"/>
      <c r="J48" s="201">
        <v>920.4</v>
      </c>
      <c r="K48" s="192"/>
      <c r="L48" s="201">
        <v>2.59</v>
      </c>
      <c r="M48" s="209">
        <v>32.61</v>
      </c>
      <c r="N48" s="258">
        <v>84</v>
      </c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91"/>
      <c r="AG48" s="175"/>
      <c r="AH48" s="175"/>
      <c r="AI48" s="161"/>
      <c r="AJ48" s="161"/>
      <c r="AK48" s="162" t="s">
        <v>269</v>
      </c>
      <c r="AL48" s="161"/>
      <c r="AM48" s="161"/>
      <c r="AN48" s="161"/>
      <c r="AO48" s="161"/>
      <c r="AP48" s="161"/>
      <c r="AQ48" s="161"/>
      <c r="AR48" s="161"/>
    </row>
    <row r="49" spans="1:44" ht="12">
      <c r="A49" s="203"/>
      <c r="B49" s="182"/>
      <c r="C49" s="680" t="s">
        <v>268</v>
      </c>
      <c r="D49" s="680"/>
      <c r="E49" s="680"/>
      <c r="F49" s="192" t="s">
        <v>168</v>
      </c>
      <c r="G49" s="202">
        <v>118</v>
      </c>
      <c r="H49" s="192"/>
      <c r="I49" s="220">
        <v>0.33193400000000001</v>
      </c>
      <c r="J49" s="182"/>
      <c r="K49" s="192"/>
      <c r="L49" s="182"/>
      <c r="M49" s="192"/>
      <c r="N49" s="207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91"/>
      <c r="AG49" s="175"/>
      <c r="AH49" s="175"/>
      <c r="AI49" s="161"/>
      <c r="AJ49" s="161"/>
      <c r="AK49" s="161"/>
      <c r="AL49" s="162" t="s">
        <v>268</v>
      </c>
      <c r="AM49" s="161"/>
      <c r="AN49" s="161"/>
      <c r="AO49" s="161"/>
      <c r="AP49" s="161"/>
      <c r="AQ49" s="161"/>
      <c r="AR49" s="161"/>
    </row>
    <row r="50" spans="1:44" ht="12">
      <c r="A50" s="203"/>
      <c r="B50" s="182"/>
      <c r="C50" s="681" t="s">
        <v>166</v>
      </c>
      <c r="D50" s="681"/>
      <c r="E50" s="681"/>
      <c r="F50" s="196"/>
      <c r="G50" s="196"/>
      <c r="H50" s="196"/>
      <c r="I50" s="196"/>
      <c r="J50" s="206">
        <v>920.4</v>
      </c>
      <c r="K50" s="196"/>
      <c r="L50" s="206">
        <v>2.59</v>
      </c>
      <c r="M50" s="196"/>
      <c r="N50" s="204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91"/>
      <c r="AG50" s="175"/>
      <c r="AH50" s="175"/>
      <c r="AI50" s="161"/>
      <c r="AJ50" s="161"/>
      <c r="AK50" s="161"/>
      <c r="AL50" s="161"/>
      <c r="AM50" s="162" t="s">
        <v>166</v>
      </c>
      <c r="AN50" s="161"/>
      <c r="AO50" s="161"/>
      <c r="AP50" s="161"/>
      <c r="AQ50" s="161"/>
      <c r="AR50" s="161"/>
    </row>
    <row r="51" spans="1:44" ht="12">
      <c r="A51" s="203"/>
      <c r="B51" s="182"/>
      <c r="C51" s="213"/>
      <c r="D51" s="213"/>
      <c r="E51" s="213"/>
      <c r="F51" s="192"/>
      <c r="G51" s="192"/>
      <c r="H51" s="192"/>
      <c r="I51" s="192"/>
      <c r="J51" s="201"/>
      <c r="K51" s="192"/>
      <c r="L51" s="201"/>
      <c r="M51" s="192"/>
      <c r="N51" s="207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91"/>
      <c r="AG51" s="175"/>
      <c r="AH51" s="175"/>
      <c r="AI51" s="161"/>
      <c r="AJ51" s="161"/>
      <c r="AK51" s="161"/>
      <c r="AL51" s="161"/>
      <c r="AN51" s="161"/>
      <c r="AO51" s="161"/>
      <c r="AP51" s="161"/>
      <c r="AQ51" s="161"/>
      <c r="AR51" s="161"/>
    </row>
    <row r="52" spans="1:44" ht="12">
      <c r="A52" s="203"/>
      <c r="B52" s="182"/>
      <c r="C52" s="680" t="s">
        <v>165</v>
      </c>
      <c r="D52" s="680"/>
      <c r="E52" s="680"/>
      <c r="F52" s="192"/>
      <c r="G52" s="192"/>
      <c r="H52" s="192"/>
      <c r="I52" s="192"/>
      <c r="J52" s="182"/>
      <c r="K52" s="192"/>
      <c r="L52" s="201">
        <v>2.59</v>
      </c>
      <c r="M52" s="192"/>
      <c r="N52" s="258">
        <v>84</v>
      </c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91"/>
      <c r="AG52" s="175"/>
      <c r="AH52" s="175"/>
      <c r="AI52" s="161"/>
      <c r="AJ52" s="161"/>
      <c r="AK52" s="161"/>
      <c r="AL52" s="162" t="s">
        <v>165</v>
      </c>
      <c r="AM52" s="161"/>
      <c r="AN52" s="161"/>
      <c r="AO52" s="161"/>
      <c r="AP52" s="161"/>
      <c r="AQ52" s="161"/>
      <c r="AR52" s="161"/>
    </row>
    <row r="53" spans="1:44" ht="12">
      <c r="A53" s="203"/>
      <c r="B53" s="182"/>
      <c r="C53" s="213"/>
      <c r="D53" s="213"/>
      <c r="E53" s="213"/>
      <c r="F53" s="192"/>
      <c r="G53" s="192"/>
      <c r="H53" s="192"/>
      <c r="I53" s="192"/>
      <c r="J53" s="182"/>
      <c r="K53" s="192"/>
      <c r="L53" s="201"/>
      <c r="M53" s="192"/>
      <c r="N53" s="258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91"/>
      <c r="AG53" s="175"/>
      <c r="AH53" s="175"/>
      <c r="AI53" s="161"/>
      <c r="AJ53" s="161"/>
      <c r="AK53" s="161"/>
      <c r="AM53" s="161"/>
      <c r="AN53" s="161"/>
      <c r="AO53" s="161"/>
      <c r="AP53" s="161"/>
      <c r="AQ53" s="161"/>
      <c r="AR53" s="161"/>
    </row>
    <row r="54" spans="1:44" ht="22.5">
      <c r="A54" s="203"/>
      <c r="B54" s="182" t="s">
        <v>279</v>
      </c>
      <c r="C54" s="680" t="s">
        <v>278</v>
      </c>
      <c r="D54" s="680"/>
      <c r="E54" s="680"/>
      <c r="F54" s="192" t="s">
        <v>161</v>
      </c>
      <c r="G54" s="202">
        <v>89</v>
      </c>
      <c r="H54" s="192"/>
      <c r="I54" s="202">
        <v>89</v>
      </c>
      <c r="J54" s="182"/>
      <c r="K54" s="192"/>
      <c r="L54" s="201">
        <v>2.31</v>
      </c>
      <c r="M54" s="192"/>
      <c r="N54" s="258">
        <v>75</v>
      </c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91"/>
      <c r="AG54" s="175"/>
      <c r="AH54" s="175"/>
      <c r="AI54" s="161"/>
      <c r="AJ54" s="161"/>
      <c r="AK54" s="161"/>
      <c r="AL54" s="162" t="s">
        <v>278</v>
      </c>
      <c r="AM54" s="161"/>
      <c r="AN54" s="161"/>
      <c r="AO54" s="161"/>
      <c r="AP54" s="161"/>
      <c r="AQ54" s="161"/>
      <c r="AR54" s="161"/>
    </row>
    <row r="55" spans="1:44" ht="12">
      <c r="A55" s="203"/>
      <c r="B55" s="182"/>
      <c r="C55" s="213"/>
      <c r="D55" s="213"/>
      <c r="E55" s="213"/>
      <c r="F55" s="192"/>
      <c r="G55" s="202"/>
      <c r="H55" s="192"/>
      <c r="I55" s="202"/>
      <c r="J55" s="182"/>
      <c r="K55" s="192"/>
      <c r="L55" s="201"/>
      <c r="M55" s="192"/>
      <c r="N55" s="258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91"/>
      <c r="AG55" s="175"/>
      <c r="AH55" s="175"/>
      <c r="AI55" s="161"/>
      <c r="AJ55" s="161"/>
      <c r="AK55" s="161"/>
      <c r="AM55" s="161"/>
      <c r="AN55" s="161"/>
      <c r="AO55" s="161"/>
      <c r="AP55" s="161"/>
      <c r="AQ55" s="161"/>
      <c r="AR55" s="161"/>
    </row>
    <row r="56" spans="1:44" ht="22.5">
      <c r="A56" s="203"/>
      <c r="B56" s="182" t="s">
        <v>277</v>
      </c>
      <c r="C56" s="680" t="s">
        <v>276</v>
      </c>
      <c r="D56" s="680"/>
      <c r="E56" s="680"/>
      <c r="F56" s="192" t="s">
        <v>161</v>
      </c>
      <c r="G56" s="202">
        <v>40</v>
      </c>
      <c r="H56" s="192"/>
      <c r="I56" s="202">
        <v>40</v>
      </c>
      <c r="J56" s="182"/>
      <c r="K56" s="192"/>
      <c r="L56" s="201">
        <v>1.04</v>
      </c>
      <c r="M56" s="192"/>
      <c r="N56" s="258">
        <v>34</v>
      </c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91"/>
      <c r="AG56" s="175"/>
      <c r="AH56" s="175"/>
      <c r="AI56" s="161"/>
      <c r="AJ56" s="161"/>
      <c r="AK56" s="161"/>
      <c r="AL56" s="162" t="s">
        <v>276</v>
      </c>
      <c r="AM56" s="161"/>
      <c r="AN56" s="161"/>
      <c r="AO56" s="161"/>
      <c r="AP56" s="161"/>
      <c r="AQ56" s="161"/>
      <c r="AR56" s="161"/>
    </row>
    <row r="57" spans="1:44" ht="12">
      <c r="A57" s="199"/>
      <c r="B57" s="173"/>
      <c r="C57" s="696" t="s">
        <v>159</v>
      </c>
      <c r="D57" s="696"/>
      <c r="E57" s="696"/>
      <c r="F57" s="198"/>
      <c r="G57" s="198"/>
      <c r="H57" s="198"/>
      <c r="I57" s="198"/>
      <c r="J57" s="188"/>
      <c r="K57" s="198"/>
      <c r="L57" s="219">
        <v>5.94</v>
      </c>
      <c r="M57" s="196"/>
      <c r="N57" s="257">
        <v>193</v>
      </c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91"/>
      <c r="AG57" s="175"/>
      <c r="AH57" s="175"/>
      <c r="AI57" s="161"/>
      <c r="AJ57" s="161"/>
      <c r="AK57" s="161"/>
      <c r="AL57" s="161"/>
      <c r="AM57" s="161"/>
      <c r="AN57" s="175" t="s">
        <v>159</v>
      </c>
      <c r="AO57" s="161"/>
      <c r="AP57" s="161"/>
      <c r="AQ57" s="161"/>
      <c r="AR57" s="161"/>
    </row>
    <row r="58" spans="1:44" ht="33.75">
      <c r="A58" s="218" t="s">
        <v>179</v>
      </c>
      <c r="B58" s="217" t="s">
        <v>793</v>
      </c>
      <c r="C58" s="696" t="s">
        <v>792</v>
      </c>
      <c r="D58" s="696"/>
      <c r="E58" s="696"/>
      <c r="F58" s="198" t="s">
        <v>173</v>
      </c>
      <c r="G58" s="198"/>
      <c r="H58" s="198"/>
      <c r="I58" s="221">
        <v>2.8E-3</v>
      </c>
      <c r="J58" s="188"/>
      <c r="K58" s="198"/>
      <c r="L58" s="188"/>
      <c r="M58" s="198"/>
      <c r="N58" s="215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91"/>
      <c r="AG58" s="175"/>
      <c r="AH58" s="175" t="s">
        <v>792</v>
      </c>
      <c r="AI58" s="161"/>
      <c r="AJ58" s="161"/>
      <c r="AK58" s="161"/>
      <c r="AL58" s="161"/>
      <c r="AM58" s="161"/>
      <c r="AN58" s="175"/>
      <c r="AO58" s="161"/>
      <c r="AP58" s="161"/>
      <c r="AQ58" s="161"/>
      <c r="AR58" s="161"/>
    </row>
    <row r="59" spans="1:44" ht="12">
      <c r="A59" s="214"/>
      <c r="B59" s="213"/>
      <c r="C59" s="680" t="s">
        <v>791</v>
      </c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98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91"/>
      <c r="AG59" s="175"/>
      <c r="AH59" s="175"/>
      <c r="AI59" s="162" t="s">
        <v>791</v>
      </c>
      <c r="AJ59" s="161"/>
      <c r="AK59" s="161"/>
      <c r="AL59" s="161"/>
      <c r="AM59" s="161"/>
      <c r="AN59" s="175"/>
      <c r="AO59" s="161"/>
      <c r="AP59" s="161"/>
      <c r="AQ59" s="161"/>
      <c r="AR59" s="161"/>
    </row>
    <row r="60" spans="1:44" ht="12">
      <c r="A60" s="260"/>
      <c r="B60" s="182" t="s">
        <v>305</v>
      </c>
      <c r="C60" s="680" t="s">
        <v>304</v>
      </c>
      <c r="D60" s="680"/>
      <c r="E60" s="680"/>
      <c r="F60" s="192" t="s">
        <v>168</v>
      </c>
      <c r="G60" s="202">
        <v>100</v>
      </c>
      <c r="H60" s="192"/>
      <c r="I60" s="209">
        <v>0.28000000000000003</v>
      </c>
      <c r="J60" s="201">
        <v>8.5299999999999994</v>
      </c>
      <c r="K60" s="192"/>
      <c r="L60" s="201">
        <v>2.39</v>
      </c>
      <c r="M60" s="192"/>
      <c r="N60" s="207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91"/>
      <c r="AG60" s="175"/>
      <c r="AH60" s="175"/>
      <c r="AI60" s="161"/>
      <c r="AJ60" s="162" t="s">
        <v>304</v>
      </c>
      <c r="AK60" s="161"/>
      <c r="AL60" s="161"/>
      <c r="AM60" s="161"/>
      <c r="AN60" s="175"/>
      <c r="AO60" s="161"/>
      <c r="AP60" s="161"/>
      <c r="AQ60" s="161"/>
      <c r="AR60" s="161"/>
    </row>
    <row r="61" spans="1:44" ht="12">
      <c r="A61" s="203"/>
      <c r="B61" s="211">
        <v>1</v>
      </c>
      <c r="C61" s="680" t="s">
        <v>269</v>
      </c>
      <c r="D61" s="680"/>
      <c r="E61" s="680"/>
      <c r="F61" s="192"/>
      <c r="G61" s="192"/>
      <c r="H61" s="192"/>
      <c r="I61" s="192"/>
      <c r="J61" s="201">
        <v>853</v>
      </c>
      <c r="K61" s="192"/>
      <c r="L61" s="201">
        <v>2.39</v>
      </c>
      <c r="M61" s="209">
        <v>32.61</v>
      </c>
      <c r="N61" s="258">
        <v>78</v>
      </c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91"/>
      <c r="AG61" s="175"/>
      <c r="AH61" s="175"/>
      <c r="AI61" s="161"/>
      <c r="AJ61" s="161"/>
      <c r="AK61" s="162" t="s">
        <v>269</v>
      </c>
      <c r="AL61" s="161"/>
      <c r="AM61" s="161"/>
      <c r="AN61" s="175"/>
      <c r="AO61" s="161"/>
      <c r="AP61" s="161"/>
      <c r="AQ61" s="161"/>
      <c r="AR61" s="161"/>
    </row>
    <row r="62" spans="1:44" ht="12">
      <c r="A62" s="203"/>
      <c r="B62" s="182"/>
      <c r="C62" s="680" t="s">
        <v>268</v>
      </c>
      <c r="D62" s="680"/>
      <c r="E62" s="680"/>
      <c r="F62" s="192" t="s">
        <v>168</v>
      </c>
      <c r="G62" s="202">
        <v>100</v>
      </c>
      <c r="H62" s="192"/>
      <c r="I62" s="209">
        <v>0.28000000000000003</v>
      </c>
      <c r="J62" s="182"/>
      <c r="K62" s="192"/>
      <c r="L62" s="182"/>
      <c r="M62" s="192"/>
      <c r="N62" s="207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91"/>
      <c r="AG62" s="175"/>
      <c r="AH62" s="175"/>
      <c r="AI62" s="161"/>
      <c r="AJ62" s="161"/>
      <c r="AK62" s="161"/>
      <c r="AL62" s="162" t="s">
        <v>268</v>
      </c>
      <c r="AM62" s="161"/>
      <c r="AN62" s="175"/>
      <c r="AO62" s="161"/>
      <c r="AP62" s="161"/>
      <c r="AQ62" s="161"/>
      <c r="AR62" s="161"/>
    </row>
    <row r="63" spans="1:44" ht="12">
      <c r="A63" s="203"/>
      <c r="B63" s="182"/>
      <c r="C63" s="681" t="s">
        <v>166</v>
      </c>
      <c r="D63" s="681"/>
      <c r="E63" s="681"/>
      <c r="F63" s="196"/>
      <c r="G63" s="196"/>
      <c r="H63" s="196"/>
      <c r="I63" s="196"/>
      <c r="J63" s="206">
        <v>853</v>
      </c>
      <c r="K63" s="196"/>
      <c r="L63" s="206">
        <v>2.39</v>
      </c>
      <c r="M63" s="196"/>
      <c r="N63" s="204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91"/>
      <c r="AG63" s="175"/>
      <c r="AH63" s="175"/>
      <c r="AI63" s="161"/>
      <c r="AJ63" s="161"/>
      <c r="AK63" s="161"/>
      <c r="AL63" s="161"/>
      <c r="AM63" s="162" t="s">
        <v>166</v>
      </c>
      <c r="AN63" s="175"/>
      <c r="AO63" s="161"/>
      <c r="AP63" s="161"/>
      <c r="AQ63" s="161"/>
      <c r="AR63" s="161"/>
    </row>
    <row r="64" spans="1:44" ht="12">
      <c r="A64" s="203"/>
      <c r="B64" s="182"/>
      <c r="C64" s="680" t="s">
        <v>165</v>
      </c>
      <c r="D64" s="680"/>
      <c r="E64" s="680"/>
      <c r="F64" s="192"/>
      <c r="G64" s="192"/>
      <c r="H64" s="192"/>
      <c r="I64" s="192"/>
      <c r="J64" s="182"/>
      <c r="K64" s="192"/>
      <c r="L64" s="201">
        <v>2.39</v>
      </c>
      <c r="M64" s="192"/>
      <c r="N64" s="258">
        <v>78</v>
      </c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91"/>
      <c r="AG64" s="175"/>
      <c r="AH64" s="175"/>
      <c r="AI64" s="161"/>
      <c r="AJ64" s="161"/>
      <c r="AK64" s="161"/>
      <c r="AL64" s="162" t="s">
        <v>165</v>
      </c>
      <c r="AM64" s="161"/>
      <c r="AN64" s="175"/>
      <c r="AO64" s="161"/>
      <c r="AP64" s="161"/>
      <c r="AQ64" s="161"/>
      <c r="AR64" s="161"/>
    </row>
    <row r="65" spans="1:44" ht="33.75">
      <c r="A65" s="203"/>
      <c r="B65" s="182" t="s">
        <v>302</v>
      </c>
      <c r="C65" s="680" t="s">
        <v>301</v>
      </c>
      <c r="D65" s="680"/>
      <c r="E65" s="680"/>
      <c r="F65" s="192" t="s">
        <v>161</v>
      </c>
      <c r="G65" s="202">
        <v>89</v>
      </c>
      <c r="H65" s="192"/>
      <c r="I65" s="202">
        <v>89</v>
      </c>
      <c r="J65" s="182"/>
      <c r="K65" s="192"/>
      <c r="L65" s="201">
        <v>2.13</v>
      </c>
      <c r="M65" s="192"/>
      <c r="N65" s="258">
        <v>69</v>
      </c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91"/>
      <c r="AG65" s="175"/>
      <c r="AH65" s="175"/>
      <c r="AI65" s="161"/>
      <c r="AJ65" s="161"/>
      <c r="AK65" s="161"/>
      <c r="AL65" s="162" t="s">
        <v>301</v>
      </c>
      <c r="AM65" s="161"/>
      <c r="AN65" s="175"/>
      <c r="AO65" s="161"/>
      <c r="AP65" s="161"/>
      <c r="AQ65" s="161"/>
      <c r="AR65" s="161"/>
    </row>
    <row r="66" spans="1:44" ht="33.75">
      <c r="A66" s="203"/>
      <c r="B66" s="182" t="s">
        <v>300</v>
      </c>
      <c r="C66" s="680" t="s">
        <v>299</v>
      </c>
      <c r="D66" s="680"/>
      <c r="E66" s="680"/>
      <c r="F66" s="192" t="s">
        <v>161</v>
      </c>
      <c r="G66" s="202">
        <v>41</v>
      </c>
      <c r="H66" s="192"/>
      <c r="I66" s="202">
        <v>41</v>
      </c>
      <c r="J66" s="182"/>
      <c r="K66" s="192"/>
      <c r="L66" s="201">
        <v>0.98</v>
      </c>
      <c r="M66" s="192"/>
      <c r="N66" s="258">
        <v>32</v>
      </c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91"/>
      <c r="AG66" s="175"/>
      <c r="AH66" s="175"/>
      <c r="AI66" s="161"/>
      <c r="AJ66" s="161"/>
      <c r="AK66" s="161"/>
      <c r="AL66" s="162" t="s">
        <v>299</v>
      </c>
      <c r="AM66" s="161"/>
      <c r="AN66" s="175"/>
      <c r="AO66" s="161"/>
      <c r="AP66" s="161"/>
      <c r="AQ66" s="161"/>
      <c r="AR66" s="161"/>
    </row>
    <row r="67" spans="1:44" ht="12">
      <c r="A67" s="199"/>
      <c r="B67" s="173"/>
      <c r="C67" s="696" t="s">
        <v>159</v>
      </c>
      <c r="D67" s="696"/>
      <c r="E67" s="696"/>
      <c r="F67" s="198"/>
      <c r="G67" s="198"/>
      <c r="H67" s="198"/>
      <c r="I67" s="198"/>
      <c r="J67" s="188"/>
      <c r="K67" s="198"/>
      <c r="L67" s="219">
        <v>5.5</v>
      </c>
      <c r="M67" s="196"/>
      <c r="N67" s="257">
        <v>179</v>
      </c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91"/>
      <c r="AG67" s="175"/>
      <c r="AH67" s="175"/>
      <c r="AI67" s="161"/>
      <c r="AJ67" s="161"/>
      <c r="AK67" s="161"/>
      <c r="AL67" s="161"/>
      <c r="AM67" s="161"/>
      <c r="AN67" s="175" t="s">
        <v>159</v>
      </c>
      <c r="AO67" s="161"/>
      <c r="AP67" s="161"/>
      <c r="AQ67" s="161"/>
      <c r="AR67" s="161"/>
    </row>
    <row r="68" spans="1:44" ht="22.5">
      <c r="A68" s="218" t="s">
        <v>175</v>
      </c>
      <c r="B68" s="217" t="s">
        <v>790</v>
      </c>
      <c r="C68" s="696" t="s">
        <v>789</v>
      </c>
      <c r="D68" s="696"/>
      <c r="E68" s="696"/>
      <c r="F68" s="198" t="s">
        <v>284</v>
      </c>
      <c r="G68" s="198"/>
      <c r="H68" s="198"/>
      <c r="I68" s="264">
        <v>2.2499999999999998E-3</v>
      </c>
      <c r="J68" s="188"/>
      <c r="K68" s="198"/>
      <c r="L68" s="188"/>
      <c r="M68" s="198"/>
      <c r="N68" s="215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91"/>
      <c r="AG68" s="175"/>
      <c r="AH68" s="175" t="s">
        <v>789</v>
      </c>
      <c r="AI68" s="161"/>
      <c r="AJ68" s="161"/>
      <c r="AK68" s="161"/>
      <c r="AL68" s="161"/>
      <c r="AM68" s="161"/>
      <c r="AN68" s="175"/>
      <c r="AO68" s="161"/>
      <c r="AP68" s="161"/>
      <c r="AQ68" s="161"/>
      <c r="AR68" s="161"/>
    </row>
    <row r="69" spans="1:44" ht="12">
      <c r="A69" s="214"/>
      <c r="B69" s="213"/>
      <c r="C69" s="680" t="s">
        <v>788</v>
      </c>
      <c r="D69" s="680"/>
      <c r="E69" s="680"/>
      <c r="F69" s="680"/>
      <c r="G69" s="680"/>
      <c r="H69" s="680"/>
      <c r="I69" s="680"/>
      <c r="J69" s="680"/>
      <c r="K69" s="680"/>
      <c r="L69" s="680"/>
      <c r="M69" s="680"/>
      <c r="N69" s="698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91"/>
      <c r="AG69" s="175"/>
      <c r="AH69" s="175"/>
      <c r="AI69" s="162" t="s">
        <v>788</v>
      </c>
      <c r="AJ69" s="161"/>
      <c r="AK69" s="161"/>
      <c r="AL69" s="161"/>
      <c r="AM69" s="161"/>
      <c r="AN69" s="175"/>
      <c r="AO69" s="161"/>
      <c r="AP69" s="161"/>
      <c r="AQ69" s="161"/>
      <c r="AR69" s="161"/>
    </row>
    <row r="70" spans="1:44" ht="12">
      <c r="A70" s="260"/>
      <c r="B70" s="182" t="s">
        <v>305</v>
      </c>
      <c r="C70" s="680" t="s">
        <v>304</v>
      </c>
      <c r="D70" s="680"/>
      <c r="E70" s="680"/>
      <c r="F70" s="192" t="s">
        <v>168</v>
      </c>
      <c r="G70" s="209">
        <v>12.53</v>
      </c>
      <c r="H70" s="192"/>
      <c r="I70" s="265">
        <v>2.8192499999999999E-2</v>
      </c>
      <c r="J70" s="201">
        <v>8.5299999999999994</v>
      </c>
      <c r="K70" s="192"/>
      <c r="L70" s="201">
        <v>0.24</v>
      </c>
      <c r="M70" s="192"/>
      <c r="N70" s="207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91"/>
      <c r="AG70" s="175"/>
      <c r="AH70" s="175"/>
      <c r="AI70" s="161"/>
      <c r="AJ70" s="162" t="s">
        <v>304</v>
      </c>
      <c r="AK70" s="161"/>
      <c r="AL70" s="161"/>
      <c r="AM70" s="161"/>
      <c r="AN70" s="175"/>
      <c r="AO70" s="161"/>
      <c r="AP70" s="161"/>
      <c r="AQ70" s="161"/>
      <c r="AR70" s="161"/>
    </row>
    <row r="71" spans="1:44" ht="12">
      <c r="A71" s="203"/>
      <c r="B71" s="211">
        <v>1</v>
      </c>
      <c r="C71" s="680" t="s">
        <v>269</v>
      </c>
      <c r="D71" s="680"/>
      <c r="E71" s="680"/>
      <c r="F71" s="192"/>
      <c r="G71" s="192"/>
      <c r="H71" s="192"/>
      <c r="I71" s="192"/>
      <c r="J71" s="201">
        <v>106.88</v>
      </c>
      <c r="K71" s="192"/>
      <c r="L71" s="201">
        <v>0.24</v>
      </c>
      <c r="M71" s="209">
        <v>32.61</v>
      </c>
      <c r="N71" s="258">
        <v>8</v>
      </c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91"/>
      <c r="AG71" s="175"/>
      <c r="AH71" s="175"/>
      <c r="AI71" s="161"/>
      <c r="AJ71" s="161"/>
      <c r="AK71" s="162" t="s">
        <v>269</v>
      </c>
      <c r="AL71" s="161"/>
      <c r="AM71" s="161"/>
      <c r="AN71" s="175"/>
      <c r="AO71" s="161"/>
      <c r="AP71" s="161"/>
      <c r="AQ71" s="161"/>
      <c r="AR71" s="161"/>
    </row>
    <row r="72" spans="1:44" ht="12">
      <c r="A72" s="203"/>
      <c r="B72" s="211">
        <v>2</v>
      </c>
      <c r="C72" s="680" t="s">
        <v>170</v>
      </c>
      <c r="D72" s="680"/>
      <c r="E72" s="680"/>
      <c r="F72" s="192"/>
      <c r="G72" s="192"/>
      <c r="H72" s="192"/>
      <c r="I72" s="192"/>
      <c r="J72" s="201">
        <v>241.58</v>
      </c>
      <c r="K72" s="192"/>
      <c r="L72" s="201">
        <v>0.54</v>
      </c>
      <c r="M72" s="209">
        <v>12.04</v>
      </c>
      <c r="N72" s="258">
        <v>7</v>
      </c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91"/>
      <c r="AG72" s="175"/>
      <c r="AH72" s="175"/>
      <c r="AI72" s="161"/>
      <c r="AJ72" s="161"/>
      <c r="AK72" s="162" t="s">
        <v>170</v>
      </c>
      <c r="AL72" s="161"/>
      <c r="AM72" s="161"/>
      <c r="AN72" s="175"/>
      <c r="AO72" s="161"/>
      <c r="AP72" s="161"/>
      <c r="AQ72" s="161"/>
      <c r="AR72" s="161"/>
    </row>
    <row r="73" spans="1:44" ht="12">
      <c r="A73" s="203"/>
      <c r="B73" s="211">
        <v>3</v>
      </c>
      <c r="C73" s="680" t="s">
        <v>169</v>
      </c>
      <c r="D73" s="680"/>
      <c r="E73" s="680"/>
      <c r="F73" s="192"/>
      <c r="G73" s="192"/>
      <c r="H73" s="192"/>
      <c r="I73" s="192"/>
      <c r="J73" s="201">
        <v>26.36</v>
      </c>
      <c r="K73" s="192"/>
      <c r="L73" s="201">
        <v>0.06</v>
      </c>
      <c r="M73" s="209">
        <v>32.61</v>
      </c>
      <c r="N73" s="258">
        <v>2</v>
      </c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91"/>
      <c r="AG73" s="175"/>
      <c r="AH73" s="175"/>
      <c r="AI73" s="161"/>
      <c r="AJ73" s="161"/>
      <c r="AK73" s="162" t="s">
        <v>169</v>
      </c>
      <c r="AL73" s="161"/>
      <c r="AM73" s="161"/>
      <c r="AN73" s="175"/>
      <c r="AO73" s="161"/>
      <c r="AP73" s="161"/>
      <c r="AQ73" s="161"/>
      <c r="AR73" s="161"/>
    </row>
    <row r="74" spans="1:44" ht="12">
      <c r="A74" s="203"/>
      <c r="B74" s="182"/>
      <c r="C74" s="680" t="s">
        <v>268</v>
      </c>
      <c r="D74" s="680"/>
      <c r="E74" s="680"/>
      <c r="F74" s="192" t="s">
        <v>168</v>
      </c>
      <c r="G74" s="209">
        <v>12.53</v>
      </c>
      <c r="H74" s="192"/>
      <c r="I74" s="265">
        <v>2.8192499999999999E-2</v>
      </c>
      <c r="J74" s="182"/>
      <c r="K74" s="192"/>
      <c r="L74" s="182"/>
      <c r="M74" s="192"/>
      <c r="N74" s="207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91"/>
      <c r="AG74" s="175"/>
      <c r="AH74" s="175"/>
      <c r="AI74" s="161"/>
      <c r="AJ74" s="161"/>
      <c r="AK74" s="161"/>
      <c r="AL74" s="162" t="s">
        <v>268</v>
      </c>
      <c r="AM74" s="161"/>
      <c r="AN74" s="175"/>
      <c r="AO74" s="161"/>
      <c r="AP74" s="161"/>
      <c r="AQ74" s="161"/>
      <c r="AR74" s="161"/>
    </row>
    <row r="75" spans="1:44" ht="12">
      <c r="A75" s="203"/>
      <c r="B75" s="182"/>
      <c r="C75" s="680" t="s">
        <v>167</v>
      </c>
      <c r="D75" s="680"/>
      <c r="E75" s="680"/>
      <c r="F75" s="192" t="s">
        <v>168</v>
      </c>
      <c r="G75" s="209">
        <v>2.62</v>
      </c>
      <c r="H75" s="192"/>
      <c r="I75" s="220">
        <v>5.8950000000000001E-3</v>
      </c>
      <c r="J75" s="182"/>
      <c r="K75" s="192"/>
      <c r="L75" s="182"/>
      <c r="M75" s="192"/>
      <c r="N75" s="207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91"/>
      <c r="AG75" s="175"/>
      <c r="AH75" s="175"/>
      <c r="AI75" s="161"/>
      <c r="AJ75" s="161"/>
      <c r="AK75" s="161"/>
      <c r="AL75" s="162" t="s">
        <v>167</v>
      </c>
      <c r="AM75" s="161"/>
      <c r="AN75" s="175"/>
      <c r="AO75" s="161"/>
      <c r="AP75" s="161"/>
      <c r="AQ75" s="161"/>
      <c r="AR75" s="161"/>
    </row>
    <row r="76" spans="1:44" ht="12">
      <c r="A76" s="203"/>
      <c r="B76" s="182"/>
      <c r="C76" s="681" t="s">
        <v>166</v>
      </c>
      <c r="D76" s="681"/>
      <c r="E76" s="681"/>
      <c r="F76" s="196"/>
      <c r="G76" s="196"/>
      <c r="H76" s="196"/>
      <c r="I76" s="196"/>
      <c r="J76" s="206">
        <v>348.46</v>
      </c>
      <c r="K76" s="196"/>
      <c r="L76" s="206">
        <v>0.78</v>
      </c>
      <c r="M76" s="196"/>
      <c r="N76" s="204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91"/>
      <c r="AG76" s="175"/>
      <c r="AH76" s="175"/>
      <c r="AI76" s="161"/>
      <c r="AJ76" s="161"/>
      <c r="AK76" s="161"/>
      <c r="AL76" s="161"/>
      <c r="AM76" s="162" t="s">
        <v>166</v>
      </c>
      <c r="AN76" s="175"/>
      <c r="AO76" s="161"/>
      <c r="AP76" s="161"/>
      <c r="AQ76" s="161"/>
      <c r="AR76" s="161"/>
    </row>
    <row r="77" spans="1:44" ht="12">
      <c r="A77" s="203"/>
      <c r="B77" s="182"/>
      <c r="C77" s="680" t="s">
        <v>165</v>
      </c>
      <c r="D77" s="680"/>
      <c r="E77" s="680"/>
      <c r="F77" s="192"/>
      <c r="G77" s="192"/>
      <c r="H77" s="192"/>
      <c r="I77" s="192"/>
      <c r="J77" s="182"/>
      <c r="K77" s="192"/>
      <c r="L77" s="201">
        <v>0.3</v>
      </c>
      <c r="M77" s="192"/>
      <c r="N77" s="258">
        <v>10</v>
      </c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91"/>
      <c r="AG77" s="175"/>
      <c r="AH77" s="175"/>
      <c r="AI77" s="161"/>
      <c r="AJ77" s="161"/>
      <c r="AK77" s="161"/>
      <c r="AL77" s="162" t="s">
        <v>165</v>
      </c>
      <c r="AM77" s="161"/>
      <c r="AN77" s="175"/>
      <c r="AO77" s="161"/>
      <c r="AP77" s="161"/>
      <c r="AQ77" s="161"/>
      <c r="AR77" s="161"/>
    </row>
    <row r="78" spans="1:44" ht="22.5">
      <c r="A78" s="203"/>
      <c r="B78" s="182" t="s">
        <v>164</v>
      </c>
      <c r="C78" s="680" t="s">
        <v>163</v>
      </c>
      <c r="D78" s="680"/>
      <c r="E78" s="680"/>
      <c r="F78" s="192" t="s">
        <v>161</v>
      </c>
      <c r="G78" s="202">
        <v>92</v>
      </c>
      <c r="H78" s="192"/>
      <c r="I78" s="202">
        <v>92</v>
      </c>
      <c r="J78" s="182"/>
      <c r="K78" s="192"/>
      <c r="L78" s="201">
        <v>0.28000000000000003</v>
      </c>
      <c r="M78" s="192"/>
      <c r="N78" s="258">
        <v>9</v>
      </c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91"/>
      <c r="AG78" s="175"/>
      <c r="AH78" s="175"/>
      <c r="AI78" s="161"/>
      <c r="AJ78" s="161"/>
      <c r="AK78" s="161"/>
      <c r="AL78" s="162" t="s">
        <v>163</v>
      </c>
      <c r="AM78" s="161"/>
      <c r="AN78" s="175"/>
      <c r="AO78" s="161"/>
      <c r="AP78" s="161"/>
      <c r="AQ78" s="161"/>
      <c r="AR78" s="161"/>
    </row>
    <row r="79" spans="1:44" ht="22.5">
      <c r="A79" s="203"/>
      <c r="B79" s="182" t="s">
        <v>162</v>
      </c>
      <c r="C79" s="680" t="s">
        <v>160</v>
      </c>
      <c r="D79" s="680"/>
      <c r="E79" s="680"/>
      <c r="F79" s="192" t="s">
        <v>161</v>
      </c>
      <c r="G79" s="202">
        <v>46</v>
      </c>
      <c r="H79" s="192"/>
      <c r="I79" s="202">
        <v>46</v>
      </c>
      <c r="J79" s="182"/>
      <c r="K79" s="192"/>
      <c r="L79" s="201">
        <v>0.14000000000000001</v>
      </c>
      <c r="M79" s="192"/>
      <c r="N79" s="258">
        <v>5</v>
      </c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91"/>
      <c r="AG79" s="175"/>
      <c r="AH79" s="175"/>
      <c r="AI79" s="161"/>
      <c r="AJ79" s="161"/>
      <c r="AK79" s="161"/>
      <c r="AL79" s="162" t="s">
        <v>160</v>
      </c>
      <c r="AM79" s="161"/>
      <c r="AN79" s="175"/>
      <c r="AO79" s="161"/>
      <c r="AP79" s="161"/>
      <c r="AQ79" s="161"/>
      <c r="AR79" s="161"/>
    </row>
    <row r="80" spans="1:44" ht="12">
      <c r="A80" s="199"/>
      <c r="B80" s="173"/>
      <c r="C80" s="696" t="s">
        <v>159</v>
      </c>
      <c r="D80" s="696"/>
      <c r="E80" s="696"/>
      <c r="F80" s="198"/>
      <c r="G80" s="198"/>
      <c r="H80" s="198"/>
      <c r="I80" s="198"/>
      <c r="J80" s="188"/>
      <c r="K80" s="198"/>
      <c r="L80" s="219">
        <v>1.2</v>
      </c>
      <c r="M80" s="196"/>
      <c r="N80" s="257">
        <v>29</v>
      </c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91"/>
      <c r="AG80" s="175"/>
      <c r="AH80" s="175"/>
      <c r="AI80" s="161"/>
      <c r="AJ80" s="161"/>
      <c r="AK80" s="161"/>
      <c r="AL80" s="161"/>
      <c r="AM80" s="161"/>
      <c r="AN80" s="175" t="s">
        <v>159</v>
      </c>
      <c r="AO80" s="161"/>
      <c r="AP80" s="161"/>
      <c r="AQ80" s="161"/>
      <c r="AR80" s="161"/>
    </row>
    <row r="81" spans="1:44" ht="22.5">
      <c r="A81" s="218" t="s">
        <v>318</v>
      </c>
      <c r="B81" s="217" t="s">
        <v>498</v>
      </c>
      <c r="C81" s="696" t="s">
        <v>497</v>
      </c>
      <c r="D81" s="696"/>
      <c r="E81" s="696"/>
      <c r="F81" s="198" t="s">
        <v>288</v>
      </c>
      <c r="G81" s="198"/>
      <c r="H81" s="198"/>
      <c r="I81" s="256">
        <v>0.23</v>
      </c>
      <c r="J81" s="188"/>
      <c r="K81" s="198"/>
      <c r="L81" s="188"/>
      <c r="M81" s="198"/>
      <c r="N81" s="215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91"/>
      <c r="AG81" s="175"/>
      <c r="AH81" s="175" t="s">
        <v>497</v>
      </c>
      <c r="AI81" s="161"/>
      <c r="AJ81" s="161"/>
      <c r="AK81" s="161"/>
      <c r="AL81" s="161"/>
      <c r="AM81" s="161"/>
      <c r="AN81" s="175"/>
      <c r="AO81" s="161"/>
      <c r="AP81" s="161"/>
      <c r="AQ81" s="161"/>
      <c r="AR81" s="161"/>
    </row>
    <row r="82" spans="1:44" ht="12">
      <c r="A82" s="260"/>
      <c r="B82" s="182" t="s">
        <v>463</v>
      </c>
      <c r="C82" s="680" t="s">
        <v>462</v>
      </c>
      <c r="D82" s="680"/>
      <c r="E82" s="680"/>
      <c r="F82" s="192" t="s">
        <v>168</v>
      </c>
      <c r="G82" s="209">
        <v>0.78</v>
      </c>
      <c r="H82" s="192"/>
      <c r="I82" s="261">
        <v>0.1794</v>
      </c>
      <c r="J82" s="201">
        <v>7.94</v>
      </c>
      <c r="K82" s="192"/>
      <c r="L82" s="201">
        <v>1.42</v>
      </c>
      <c r="M82" s="192"/>
      <c r="N82" s="207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91"/>
      <c r="AG82" s="175"/>
      <c r="AH82" s="175"/>
      <c r="AI82" s="161"/>
      <c r="AJ82" s="162" t="s">
        <v>462</v>
      </c>
      <c r="AK82" s="161"/>
      <c r="AL82" s="161"/>
      <c r="AM82" s="161"/>
      <c r="AN82" s="175"/>
      <c r="AO82" s="161"/>
      <c r="AP82" s="161"/>
      <c r="AQ82" s="161"/>
      <c r="AR82" s="161"/>
    </row>
    <row r="83" spans="1:44" ht="12">
      <c r="A83" s="203"/>
      <c r="B83" s="211">
        <v>1</v>
      </c>
      <c r="C83" s="680" t="s">
        <v>269</v>
      </c>
      <c r="D83" s="680"/>
      <c r="E83" s="680"/>
      <c r="F83" s="192"/>
      <c r="G83" s="192"/>
      <c r="H83" s="192"/>
      <c r="I83" s="192"/>
      <c r="J83" s="201">
        <v>6.19</v>
      </c>
      <c r="K83" s="192"/>
      <c r="L83" s="201">
        <v>1.42</v>
      </c>
      <c r="M83" s="209">
        <v>32.61</v>
      </c>
      <c r="N83" s="258">
        <v>46</v>
      </c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91"/>
      <c r="AG83" s="175"/>
      <c r="AH83" s="175"/>
      <c r="AI83" s="161"/>
      <c r="AJ83" s="161"/>
      <c r="AK83" s="162" t="s">
        <v>269</v>
      </c>
      <c r="AL83" s="161"/>
      <c r="AM83" s="161"/>
      <c r="AN83" s="175"/>
      <c r="AO83" s="161"/>
      <c r="AP83" s="161"/>
      <c r="AQ83" s="161"/>
      <c r="AR83" s="161"/>
    </row>
    <row r="84" spans="1:44" ht="12">
      <c r="A84" s="203"/>
      <c r="B84" s="211">
        <v>2</v>
      </c>
      <c r="C84" s="680" t="s">
        <v>170</v>
      </c>
      <c r="D84" s="680"/>
      <c r="E84" s="680"/>
      <c r="F84" s="192"/>
      <c r="G84" s="192"/>
      <c r="H84" s="192"/>
      <c r="I84" s="192"/>
      <c r="J84" s="201">
        <v>8.1</v>
      </c>
      <c r="K84" s="192"/>
      <c r="L84" s="201">
        <v>1.86</v>
      </c>
      <c r="M84" s="209">
        <v>12.04</v>
      </c>
      <c r="N84" s="258">
        <v>22</v>
      </c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91"/>
      <c r="AG84" s="175"/>
      <c r="AH84" s="175"/>
      <c r="AI84" s="161"/>
      <c r="AJ84" s="161"/>
      <c r="AK84" s="162" t="s">
        <v>170</v>
      </c>
      <c r="AL84" s="161"/>
      <c r="AM84" s="161"/>
      <c r="AN84" s="175"/>
      <c r="AO84" s="161"/>
      <c r="AP84" s="161"/>
      <c r="AQ84" s="161"/>
      <c r="AR84" s="161"/>
    </row>
    <row r="85" spans="1:44" ht="12">
      <c r="A85" s="203"/>
      <c r="B85" s="211">
        <v>3</v>
      </c>
      <c r="C85" s="680" t="s">
        <v>169</v>
      </c>
      <c r="D85" s="680"/>
      <c r="E85" s="680"/>
      <c r="F85" s="192"/>
      <c r="G85" s="192"/>
      <c r="H85" s="192"/>
      <c r="I85" s="192"/>
      <c r="J85" s="201">
        <v>0.81</v>
      </c>
      <c r="K85" s="192"/>
      <c r="L85" s="201">
        <v>0.19</v>
      </c>
      <c r="M85" s="209">
        <v>32.61</v>
      </c>
      <c r="N85" s="258">
        <v>6</v>
      </c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91"/>
      <c r="AG85" s="175"/>
      <c r="AH85" s="175"/>
      <c r="AI85" s="161"/>
      <c r="AJ85" s="161"/>
      <c r="AK85" s="162" t="s">
        <v>169</v>
      </c>
      <c r="AL85" s="161"/>
      <c r="AM85" s="161"/>
      <c r="AN85" s="175"/>
      <c r="AO85" s="161"/>
      <c r="AP85" s="161"/>
      <c r="AQ85" s="161"/>
      <c r="AR85" s="161"/>
    </row>
    <row r="86" spans="1:44" ht="12">
      <c r="A86" s="203"/>
      <c r="B86" s="211">
        <v>4</v>
      </c>
      <c r="C86" s="680" t="s">
        <v>303</v>
      </c>
      <c r="D86" s="680"/>
      <c r="E86" s="680"/>
      <c r="F86" s="192"/>
      <c r="G86" s="192"/>
      <c r="H86" s="192"/>
      <c r="I86" s="192"/>
      <c r="J86" s="201">
        <v>0.37</v>
      </c>
      <c r="K86" s="192"/>
      <c r="L86" s="201">
        <v>0.09</v>
      </c>
      <c r="M86" s="209">
        <v>6.32</v>
      </c>
      <c r="N86" s="258">
        <v>1</v>
      </c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91"/>
      <c r="AG86" s="175"/>
      <c r="AH86" s="175"/>
      <c r="AI86" s="161"/>
      <c r="AJ86" s="161"/>
      <c r="AK86" s="162" t="s">
        <v>303</v>
      </c>
      <c r="AL86" s="161"/>
      <c r="AM86" s="161"/>
      <c r="AN86" s="175"/>
      <c r="AO86" s="161"/>
      <c r="AP86" s="161"/>
      <c r="AQ86" s="161"/>
      <c r="AR86" s="161"/>
    </row>
    <row r="87" spans="1:44" ht="12">
      <c r="A87" s="203"/>
      <c r="B87" s="182"/>
      <c r="C87" s="680" t="s">
        <v>268</v>
      </c>
      <c r="D87" s="680"/>
      <c r="E87" s="680"/>
      <c r="F87" s="192" t="s">
        <v>168</v>
      </c>
      <c r="G87" s="209">
        <v>0.78</v>
      </c>
      <c r="H87" s="192"/>
      <c r="I87" s="261">
        <v>0.1794</v>
      </c>
      <c r="J87" s="182"/>
      <c r="K87" s="192"/>
      <c r="L87" s="182"/>
      <c r="M87" s="192"/>
      <c r="N87" s="207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91"/>
      <c r="AG87" s="175"/>
      <c r="AH87" s="175"/>
      <c r="AI87" s="161"/>
      <c r="AJ87" s="161"/>
      <c r="AK87" s="161"/>
      <c r="AL87" s="162" t="s">
        <v>268</v>
      </c>
      <c r="AM87" s="161"/>
      <c r="AN87" s="175"/>
      <c r="AO87" s="161"/>
      <c r="AP87" s="161"/>
      <c r="AQ87" s="161"/>
      <c r="AR87" s="161"/>
    </row>
    <row r="88" spans="1:44" ht="12">
      <c r="A88" s="203"/>
      <c r="B88" s="182"/>
      <c r="C88" s="680" t="s">
        <v>167</v>
      </c>
      <c r="D88" s="680"/>
      <c r="E88" s="680"/>
      <c r="F88" s="192" t="s">
        <v>168</v>
      </c>
      <c r="G88" s="209">
        <v>7.0000000000000007E-2</v>
      </c>
      <c r="H88" s="192"/>
      <c r="I88" s="261">
        <v>1.61E-2</v>
      </c>
      <c r="J88" s="182"/>
      <c r="K88" s="192"/>
      <c r="L88" s="182"/>
      <c r="M88" s="192"/>
      <c r="N88" s="207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91"/>
      <c r="AG88" s="175"/>
      <c r="AH88" s="175"/>
      <c r="AI88" s="161"/>
      <c r="AJ88" s="161"/>
      <c r="AK88" s="161"/>
      <c r="AL88" s="162" t="s">
        <v>167</v>
      </c>
      <c r="AM88" s="161"/>
      <c r="AN88" s="175"/>
      <c r="AO88" s="161"/>
      <c r="AP88" s="161"/>
      <c r="AQ88" s="161"/>
      <c r="AR88" s="161"/>
    </row>
    <row r="89" spans="1:44" ht="12">
      <c r="A89" s="203"/>
      <c r="B89" s="182"/>
      <c r="C89" s="681" t="s">
        <v>166</v>
      </c>
      <c r="D89" s="681"/>
      <c r="E89" s="681"/>
      <c r="F89" s="196"/>
      <c r="G89" s="196"/>
      <c r="H89" s="196"/>
      <c r="I89" s="196"/>
      <c r="J89" s="206">
        <v>14.66</v>
      </c>
      <c r="K89" s="196"/>
      <c r="L89" s="206">
        <v>3.37</v>
      </c>
      <c r="M89" s="196"/>
      <c r="N89" s="204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91"/>
      <c r="AG89" s="175"/>
      <c r="AH89" s="175"/>
      <c r="AI89" s="161"/>
      <c r="AJ89" s="161"/>
      <c r="AK89" s="161"/>
      <c r="AL89" s="161"/>
      <c r="AM89" s="162" t="s">
        <v>166</v>
      </c>
      <c r="AN89" s="175"/>
      <c r="AO89" s="161"/>
      <c r="AP89" s="161"/>
      <c r="AQ89" s="161"/>
      <c r="AR89" s="161"/>
    </row>
    <row r="90" spans="1:44" ht="12">
      <c r="A90" s="203"/>
      <c r="B90" s="182"/>
      <c r="C90" s="680" t="s">
        <v>165</v>
      </c>
      <c r="D90" s="680"/>
      <c r="E90" s="680"/>
      <c r="F90" s="192"/>
      <c r="G90" s="192"/>
      <c r="H90" s="192"/>
      <c r="I90" s="192"/>
      <c r="J90" s="182"/>
      <c r="K90" s="192"/>
      <c r="L90" s="201">
        <v>1.61</v>
      </c>
      <c r="M90" s="192"/>
      <c r="N90" s="258">
        <v>52</v>
      </c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91"/>
      <c r="AG90" s="175"/>
      <c r="AH90" s="175"/>
      <c r="AI90" s="161"/>
      <c r="AJ90" s="161"/>
      <c r="AK90" s="161"/>
      <c r="AL90" s="162" t="s">
        <v>165</v>
      </c>
      <c r="AM90" s="161"/>
      <c r="AN90" s="175"/>
      <c r="AO90" s="161"/>
      <c r="AP90" s="161"/>
      <c r="AQ90" s="161"/>
      <c r="AR90" s="161"/>
    </row>
    <row r="91" spans="1:44" ht="22.5">
      <c r="A91" s="203"/>
      <c r="B91" s="182" t="s">
        <v>496</v>
      </c>
      <c r="C91" s="680" t="s">
        <v>495</v>
      </c>
      <c r="D91" s="680"/>
      <c r="E91" s="680"/>
      <c r="F91" s="192" t="s">
        <v>161</v>
      </c>
      <c r="G91" s="202">
        <v>110</v>
      </c>
      <c r="H91" s="192"/>
      <c r="I91" s="202">
        <v>110</v>
      </c>
      <c r="J91" s="182"/>
      <c r="K91" s="192"/>
      <c r="L91" s="201">
        <v>1.77</v>
      </c>
      <c r="M91" s="192"/>
      <c r="N91" s="258">
        <v>57</v>
      </c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91"/>
      <c r="AG91" s="175"/>
      <c r="AH91" s="175"/>
      <c r="AI91" s="161"/>
      <c r="AJ91" s="161"/>
      <c r="AK91" s="161"/>
      <c r="AL91" s="162" t="s">
        <v>495</v>
      </c>
      <c r="AM91" s="161"/>
      <c r="AN91" s="175"/>
      <c r="AO91" s="161"/>
      <c r="AP91" s="161"/>
      <c r="AQ91" s="161"/>
      <c r="AR91" s="161"/>
    </row>
    <row r="92" spans="1:44" ht="22.5">
      <c r="A92" s="203"/>
      <c r="B92" s="182" t="s">
        <v>494</v>
      </c>
      <c r="C92" s="680" t="s">
        <v>493</v>
      </c>
      <c r="D92" s="680"/>
      <c r="E92" s="680"/>
      <c r="F92" s="192" t="s">
        <v>161</v>
      </c>
      <c r="G92" s="202">
        <v>69</v>
      </c>
      <c r="H92" s="192"/>
      <c r="I92" s="202">
        <v>69</v>
      </c>
      <c r="J92" s="182"/>
      <c r="K92" s="192"/>
      <c r="L92" s="201">
        <v>1.1100000000000001</v>
      </c>
      <c r="M92" s="192"/>
      <c r="N92" s="258">
        <v>36</v>
      </c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91"/>
      <c r="AG92" s="175"/>
      <c r="AH92" s="175"/>
      <c r="AI92" s="161"/>
      <c r="AJ92" s="161"/>
      <c r="AK92" s="161"/>
      <c r="AL92" s="162" t="s">
        <v>493</v>
      </c>
      <c r="AM92" s="161"/>
      <c r="AN92" s="175"/>
      <c r="AO92" s="161"/>
      <c r="AP92" s="161"/>
      <c r="AQ92" s="161"/>
      <c r="AR92" s="161"/>
    </row>
    <row r="93" spans="1:44" ht="12">
      <c r="A93" s="199"/>
      <c r="B93" s="173"/>
      <c r="C93" s="696" t="s">
        <v>159</v>
      </c>
      <c r="D93" s="696"/>
      <c r="E93" s="696"/>
      <c r="F93" s="198"/>
      <c r="G93" s="198"/>
      <c r="H93" s="198"/>
      <c r="I93" s="198"/>
      <c r="J93" s="188"/>
      <c r="K93" s="198"/>
      <c r="L93" s="219">
        <v>6.25</v>
      </c>
      <c r="M93" s="196"/>
      <c r="N93" s="257">
        <v>162</v>
      </c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91"/>
      <c r="AG93" s="175"/>
      <c r="AH93" s="175"/>
      <c r="AI93" s="161"/>
      <c r="AJ93" s="161"/>
      <c r="AK93" s="161"/>
      <c r="AL93" s="161"/>
      <c r="AM93" s="161"/>
      <c r="AN93" s="175" t="s">
        <v>159</v>
      </c>
      <c r="AO93" s="161"/>
      <c r="AP93" s="161"/>
      <c r="AQ93" s="161"/>
      <c r="AR93" s="161"/>
    </row>
    <row r="94" spans="1:44" ht="22.5">
      <c r="A94" s="218" t="s">
        <v>310</v>
      </c>
      <c r="B94" s="217" t="s">
        <v>289</v>
      </c>
      <c r="C94" s="696" t="s">
        <v>287</v>
      </c>
      <c r="D94" s="696"/>
      <c r="E94" s="696"/>
      <c r="F94" s="198" t="s">
        <v>288</v>
      </c>
      <c r="G94" s="198"/>
      <c r="H94" s="198"/>
      <c r="I94" s="262">
        <v>0.253</v>
      </c>
      <c r="J94" s="219">
        <v>70.599999999999994</v>
      </c>
      <c r="K94" s="198"/>
      <c r="L94" s="219">
        <v>17.86</v>
      </c>
      <c r="M94" s="256">
        <v>6.32</v>
      </c>
      <c r="N94" s="257">
        <v>113</v>
      </c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91"/>
      <c r="AG94" s="175"/>
      <c r="AH94" s="175" t="s">
        <v>287</v>
      </c>
      <c r="AI94" s="161"/>
      <c r="AJ94" s="161"/>
      <c r="AK94" s="161"/>
      <c r="AL94" s="161"/>
      <c r="AM94" s="161"/>
      <c r="AN94" s="175"/>
      <c r="AO94" s="161"/>
      <c r="AP94" s="161"/>
      <c r="AQ94" s="161"/>
      <c r="AR94" s="161"/>
    </row>
    <row r="95" spans="1:44" ht="12">
      <c r="A95" s="199"/>
      <c r="B95" s="173"/>
      <c r="C95" s="696" t="s">
        <v>159</v>
      </c>
      <c r="D95" s="696"/>
      <c r="E95" s="696"/>
      <c r="F95" s="198"/>
      <c r="G95" s="198"/>
      <c r="H95" s="198"/>
      <c r="I95" s="198"/>
      <c r="J95" s="188"/>
      <c r="K95" s="198"/>
      <c r="L95" s="219">
        <v>17.86</v>
      </c>
      <c r="M95" s="196"/>
      <c r="N95" s="257">
        <v>113</v>
      </c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91"/>
      <c r="AG95" s="175"/>
      <c r="AH95" s="175"/>
      <c r="AI95" s="161"/>
      <c r="AJ95" s="161"/>
      <c r="AK95" s="161"/>
      <c r="AL95" s="161"/>
      <c r="AM95" s="161"/>
      <c r="AN95" s="175" t="s">
        <v>159</v>
      </c>
      <c r="AO95" s="161"/>
      <c r="AP95" s="161"/>
      <c r="AQ95" s="161"/>
      <c r="AR95" s="161"/>
    </row>
    <row r="96" spans="1:44" ht="45">
      <c r="A96" s="218" t="s">
        <v>298</v>
      </c>
      <c r="B96" s="217" t="s">
        <v>787</v>
      </c>
      <c r="C96" s="696" t="s">
        <v>785</v>
      </c>
      <c r="D96" s="696"/>
      <c r="E96" s="696"/>
      <c r="F96" s="198" t="s">
        <v>786</v>
      </c>
      <c r="G96" s="198"/>
      <c r="H96" s="198"/>
      <c r="I96" s="264">
        <v>3.2460000000000003E-2</v>
      </c>
      <c r="J96" s="188"/>
      <c r="K96" s="198"/>
      <c r="L96" s="188"/>
      <c r="M96" s="198"/>
      <c r="N96" s="215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91"/>
      <c r="AG96" s="175"/>
      <c r="AH96" s="175" t="s">
        <v>785</v>
      </c>
      <c r="AI96" s="161"/>
      <c r="AJ96" s="161"/>
      <c r="AK96" s="161"/>
      <c r="AL96" s="161"/>
      <c r="AM96" s="161"/>
      <c r="AN96" s="175"/>
      <c r="AO96" s="161"/>
      <c r="AP96" s="161"/>
      <c r="AQ96" s="161"/>
      <c r="AR96" s="161"/>
    </row>
    <row r="97" spans="1:44" ht="12">
      <c r="A97" s="214"/>
      <c r="B97" s="213"/>
      <c r="C97" s="680" t="s">
        <v>784</v>
      </c>
      <c r="D97" s="680"/>
      <c r="E97" s="680"/>
      <c r="F97" s="680"/>
      <c r="G97" s="680"/>
      <c r="H97" s="680"/>
      <c r="I97" s="680"/>
      <c r="J97" s="680"/>
      <c r="K97" s="680"/>
      <c r="L97" s="680"/>
      <c r="M97" s="680"/>
      <c r="N97" s="698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91"/>
      <c r="AG97" s="175"/>
      <c r="AH97" s="175"/>
      <c r="AI97" s="162" t="s">
        <v>784</v>
      </c>
      <c r="AJ97" s="161"/>
      <c r="AK97" s="161"/>
      <c r="AL97" s="161"/>
      <c r="AM97" s="161"/>
      <c r="AN97" s="175"/>
      <c r="AO97" s="161"/>
      <c r="AP97" s="161"/>
      <c r="AQ97" s="161"/>
      <c r="AR97" s="161"/>
    </row>
    <row r="98" spans="1:44" ht="12">
      <c r="A98" s="260"/>
      <c r="B98" s="182" t="s">
        <v>783</v>
      </c>
      <c r="C98" s="680" t="s">
        <v>782</v>
      </c>
      <c r="D98" s="680"/>
      <c r="E98" s="680"/>
      <c r="F98" s="192" t="s">
        <v>168</v>
      </c>
      <c r="G98" s="209">
        <v>3.52</v>
      </c>
      <c r="H98" s="192"/>
      <c r="I98" s="265">
        <v>0.11425920000000001</v>
      </c>
      <c r="J98" s="201">
        <v>9.92</v>
      </c>
      <c r="K98" s="192"/>
      <c r="L98" s="201">
        <v>1.1299999999999999</v>
      </c>
      <c r="M98" s="192"/>
      <c r="N98" s="207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91"/>
      <c r="AG98" s="175"/>
      <c r="AH98" s="175"/>
      <c r="AI98" s="161"/>
      <c r="AJ98" s="162" t="s">
        <v>782</v>
      </c>
      <c r="AK98" s="161"/>
      <c r="AL98" s="161"/>
      <c r="AM98" s="161"/>
      <c r="AN98" s="175"/>
      <c r="AO98" s="161"/>
      <c r="AP98" s="161"/>
      <c r="AQ98" s="161"/>
      <c r="AR98" s="161"/>
    </row>
    <row r="99" spans="1:44" ht="12">
      <c r="A99" s="203"/>
      <c r="B99" s="211">
        <v>1</v>
      </c>
      <c r="C99" s="680" t="s">
        <v>269</v>
      </c>
      <c r="D99" s="680"/>
      <c r="E99" s="680"/>
      <c r="F99" s="192"/>
      <c r="G99" s="192"/>
      <c r="H99" s="192"/>
      <c r="I99" s="192"/>
      <c r="J99" s="201">
        <v>34.92</v>
      </c>
      <c r="K99" s="192"/>
      <c r="L99" s="201">
        <v>1.1299999999999999</v>
      </c>
      <c r="M99" s="209">
        <v>32.61</v>
      </c>
      <c r="N99" s="258">
        <v>37</v>
      </c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91"/>
      <c r="AG99" s="175"/>
      <c r="AH99" s="175"/>
      <c r="AI99" s="161"/>
      <c r="AJ99" s="161"/>
      <c r="AK99" s="162" t="s">
        <v>269</v>
      </c>
      <c r="AL99" s="161"/>
      <c r="AM99" s="161"/>
      <c r="AN99" s="175"/>
      <c r="AO99" s="161"/>
      <c r="AP99" s="161"/>
      <c r="AQ99" s="161"/>
      <c r="AR99" s="161"/>
    </row>
    <row r="100" spans="1:44" ht="12">
      <c r="A100" s="203"/>
      <c r="B100" s="211">
        <v>2</v>
      </c>
      <c r="C100" s="680" t="s">
        <v>170</v>
      </c>
      <c r="D100" s="680"/>
      <c r="E100" s="680"/>
      <c r="F100" s="192"/>
      <c r="G100" s="192"/>
      <c r="H100" s="192"/>
      <c r="I100" s="192"/>
      <c r="J100" s="201">
        <v>524.02</v>
      </c>
      <c r="K100" s="192"/>
      <c r="L100" s="201">
        <v>17.010000000000002</v>
      </c>
      <c r="M100" s="209">
        <v>12.04</v>
      </c>
      <c r="N100" s="258">
        <v>205</v>
      </c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91"/>
      <c r="AG100" s="175"/>
      <c r="AH100" s="175"/>
      <c r="AI100" s="161"/>
      <c r="AJ100" s="161"/>
      <c r="AK100" s="162" t="s">
        <v>170</v>
      </c>
      <c r="AL100" s="161"/>
      <c r="AM100" s="161"/>
      <c r="AN100" s="175"/>
      <c r="AO100" s="161"/>
      <c r="AP100" s="161"/>
      <c r="AQ100" s="161"/>
      <c r="AR100" s="161"/>
    </row>
    <row r="101" spans="1:44" ht="12">
      <c r="A101" s="203"/>
      <c r="B101" s="211">
        <v>3</v>
      </c>
      <c r="C101" s="680" t="s">
        <v>169</v>
      </c>
      <c r="D101" s="680"/>
      <c r="E101" s="680"/>
      <c r="F101" s="192"/>
      <c r="G101" s="192"/>
      <c r="H101" s="192"/>
      <c r="I101" s="192"/>
      <c r="J101" s="201">
        <v>26.24</v>
      </c>
      <c r="K101" s="192"/>
      <c r="L101" s="201">
        <v>0.85</v>
      </c>
      <c r="M101" s="209">
        <v>32.61</v>
      </c>
      <c r="N101" s="258">
        <v>28</v>
      </c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91"/>
      <c r="AG101" s="175"/>
      <c r="AH101" s="175"/>
      <c r="AI101" s="161"/>
      <c r="AJ101" s="161"/>
      <c r="AK101" s="162" t="s">
        <v>169</v>
      </c>
      <c r="AL101" s="161"/>
      <c r="AM101" s="161"/>
      <c r="AN101" s="175"/>
      <c r="AO101" s="161"/>
      <c r="AP101" s="161"/>
      <c r="AQ101" s="161"/>
      <c r="AR101" s="161"/>
    </row>
    <row r="102" spans="1:44" ht="12">
      <c r="A102" s="203"/>
      <c r="B102" s="211">
        <v>4</v>
      </c>
      <c r="C102" s="680" t="s">
        <v>303</v>
      </c>
      <c r="D102" s="680"/>
      <c r="E102" s="680"/>
      <c r="F102" s="192"/>
      <c r="G102" s="192"/>
      <c r="H102" s="192"/>
      <c r="I102" s="192"/>
      <c r="J102" s="201">
        <v>41.24</v>
      </c>
      <c r="K102" s="192"/>
      <c r="L102" s="201">
        <v>1.34</v>
      </c>
      <c r="M102" s="209">
        <v>6.32</v>
      </c>
      <c r="N102" s="258">
        <v>8</v>
      </c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91"/>
      <c r="AG102" s="175"/>
      <c r="AH102" s="175"/>
      <c r="AI102" s="161"/>
      <c r="AJ102" s="161"/>
      <c r="AK102" s="162" t="s">
        <v>303</v>
      </c>
      <c r="AL102" s="161"/>
      <c r="AM102" s="161"/>
      <c r="AN102" s="175"/>
      <c r="AO102" s="161"/>
      <c r="AP102" s="161"/>
      <c r="AQ102" s="161"/>
      <c r="AR102" s="161"/>
    </row>
    <row r="103" spans="1:44" ht="12">
      <c r="A103" s="203"/>
      <c r="B103" s="182"/>
      <c r="C103" s="680" t="s">
        <v>268</v>
      </c>
      <c r="D103" s="680"/>
      <c r="E103" s="680"/>
      <c r="F103" s="192" t="s">
        <v>168</v>
      </c>
      <c r="G103" s="209">
        <v>3.52</v>
      </c>
      <c r="H103" s="192"/>
      <c r="I103" s="265">
        <v>0.11425920000000001</v>
      </c>
      <c r="J103" s="182"/>
      <c r="K103" s="192"/>
      <c r="L103" s="182"/>
      <c r="M103" s="192"/>
      <c r="N103" s="207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91"/>
      <c r="AG103" s="175"/>
      <c r="AH103" s="175"/>
      <c r="AI103" s="161"/>
      <c r="AJ103" s="161"/>
      <c r="AK103" s="161"/>
      <c r="AL103" s="162" t="s">
        <v>268</v>
      </c>
      <c r="AM103" s="161"/>
      <c r="AN103" s="175"/>
      <c r="AO103" s="161"/>
      <c r="AP103" s="161"/>
      <c r="AQ103" s="161"/>
      <c r="AR103" s="161"/>
    </row>
    <row r="104" spans="1:44" ht="12">
      <c r="A104" s="203"/>
      <c r="B104" s="182"/>
      <c r="C104" s="680" t="s">
        <v>167</v>
      </c>
      <c r="D104" s="680"/>
      <c r="E104" s="680"/>
      <c r="F104" s="192" t="s">
        <v>168</v>
      </c>
      <c r="G104" s="209">
        <v>1.92</v>
      </c>
      <c r="H104" s="192"/>
      <c r="I104" s="265">
        <v>6.2323200000000002E-2</v>
      </c>
      <c r="J104" s="182"/>
      <c r="K104" s="192"/>
      <c r="L104" s="182"/>
      <c r="M104" s="192"/>
      <c r="N104" s="207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91"/>
      <c r="AG104" s="175"/>
      <c r="AH104" s="175"/>
      <c r="AI104" s="161"/>
      <c r="AJ104" s="161"/>
      <c r="AK104" s="161"/>
      <c r="AL104" s="162" t="s">
        <v>167</v>
      </c>
      <c r="AM104" s="161"/>
      <c r="AN104" s="175"/>
      <c r="AO104" s="161"/>
      <c r="AP104" s="161"/>
      <c r="AQ104" s="161"/>
      <c r="AR104" s="161"/>
    </row>
    <row r="105" spans="1:44" ht="12">
      <c r="A105" s="203"/>
      <c r="B105" s="182"/>
      <c r="C105" s="681" t="s">
        <v>166</v>
      </c>
      <c r="D105" s="681"/>
      <c r="E105" s="681"/>
      <c r="F105" s="196"/>
      <c r="G105" s="196"/>
      <c r="H105" s="196"/>
      <c r="I105" s="196"/>
      <c r="J105" s="206">
        <v>600.17999999999995</v>
      </c>
      <c r="K105" s="196"/>
      <c r="L105" s="206">
        <v>19.48</v>
      </c>
      <c r="M105" s="196"/>
      <c r="N105" s="204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91"/>
      <c r="AG105" s="175"/>
      <c r="AH105" s="175"/>
      <c r="AI105" s="161"/>
      <c r="AJ105" s="161"/>
      <c r="AK105" s="161"/>
      <c r="AL105" s="161"/>
      <c r="AM105" s="162" t="s">
        <v>166</v>
      </c>
      <c r="AN105" s="175"/>
      <c r="AO105" s="161"/>
      <c r="AP105" s="161"/>
      <c r="AQ105" s="161"/>
      <c r="AR105" s="161"/>
    </row>
    <row r="106" spans="1:44" ht="12">
      <c r="A106" s="203"/>
      <c r="B106" s="182"/>
      <c r="C106" s="680" t="s">
        <v>165</v>
      </c>
      <c r="D106" s="680"/>
      <c r="E106" s="680"/>
      <c r="F106" s="192"/>
      <c r="G106" s="192"/>
      <c r="H106" s="192"/>
      <c r="I106" s="192"/>
      <c r="J106" s="182"/>
      <c r="K106" s="192"/>
      <c r="L106" s="201">
        <v>1.98</v>
      </c>
      <c r="M106" s="192"/>
      <c r="N106" s="258">
        <v>65</v>
      </c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91"/>
      <c r="AG106" s="175"/>
      <c r="AH106" s="175"/>
      <c r="AI106" s="161"/>
      <c r="AJ106" s="161"/>
      <c r="AK106" s="161"/>
      <c r="AL106" s="162" t="s">
        <v>165</v>
      </c>
      <c r="AM106" s="161"/>
      <c r="AN106" s="175"/>
      <c r="AO106" s="161"/>
      <c r="AP106" s="161"/>
      <c r="AQ106" s="161"/>
      <c r="AR106" s="161"/>
    </row>
    <row r="107" spans="1:44" ht="22.5">
      <c r="A107" s="203"/>
      <c r="B107" s="182" t="s">
        <v>669</v>
      </c>
      <c r="C107" s="680" t="s">
        <v>668</v>
      </c>
      <c r="D107" s="680"/>
      <c r="E107" s="680"/>
      <c r="F107" s="192" t="s">
        <v>161</v>
      </c>
      <c r="G107" s="202">
        <v>93</v>
      </c>
      <c r="H107" s="192"/>
      <c r="I107" s="202">
        <v>93</v>
      </c>
      <c r="J107" s="182"/>
      <c r="K107" s="192"/>
      <c r="L107" s="201">
        <v>1.84</v>
      </c>
      <c r="M107" s="192"/>
      <c r="N107" s="258">
        <v>60</v>
      </c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91"/>
      <c r="AG107" s="175"/>
      <c r="AH107" s="175"/>
      <c r="AI107" s="161"/>
      <c r="AJ107" s="161"/>
      <c r="AK107" s="161"/>
      <c r="AL107" s="162" t="s">
        <v>668</v>
      </c>
      <c r="AM107" s="161"/>
      <c r="AN107" s="175"/>
      <c r="AO107" s="161"/>
      <c r="AP107" s="161"/>
      <c r="AQ107" s="161"/>
      <c r="AR107" s="161"/>
    </row>
    <row r="108" spans="1:44" ht="22.5">
      <c r="A108" s="203"/>
      <c r="B108" s="182" t="s">
        <v>667</v>
      </c>
      <c r="C108" s="680" t="s">
        <v>666</v>
      </c>
      <c r="D108" s="680"/>
      <c r="E108" s="680"/>
      <c r="F108" s="192" t="s">
        <v>161</v>
      </c>
      <c r="G108" s="202">
        <v>62</v>
      </c>
      <c r="H108" s="192"/>
      <c r="I108" s="202">
        <v>62</v>
      </c>
      <c r="J108" s="182"/>
      <c r="K108" s="192"/>
      <c r="L108" s="201">
        <v>1.23</v>
      </c>
      <c r="M108" s="192"/>
      <c r="N108" s="258">
        <v>40</v>
      </c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91"/>
      <c r="AG108" s="175"/>
      <c r="AH108" s="175"/>
      <c r="AI108" s="161"/>
      <c r="AJ108" s="161"/>
      <c r="AK108" s="161"/>
      <c r="AL108" s="162" t="s">
        <v>666</v>
      </c>
      <c r="AM108" s="161"/>
      <c r="AN108" s="175"/>
      <c r="AO108" s="161"/>
      <c r="AP108" s="161"/>
      <c r="AQ108" s="161"/>
      <c r="AR108" s="161"/>
    </row>
    <row r="109" spans="1:44" ht="12">
      <c r="A109" s="199"/>
      <c r="B109" s="173"/>
      <c r="C109" s="696" t="s">
        <v>159</v>
      </c>
      <c r="D109" s="696"/>
      <c r="E109" s="696"/>
      <c r="F109" s="198"/>
      <c r="G109" s="198"/>
      <c r="H109" s="198"/>
      <c r="I109" s="198"/>
      <c r="J109" s="188"/>
      <c r="K109" s="198"/>
      <c r="L109" s="219">
        <v>22.55</v>
      </c>
      <c r="M109" s="196"/>
      <c r="N109" s="257">
        <v>350</v>
      </c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91"/>
      <c r="AG109" s="175"/>
      <c r="AH109" s="175"/>
      <c r="AI109" s="161"/>
      <c r="AJ109" s="161"/>
      <c r="AK109" s="161"/>
      <c r="AL109" s="161"/>
      <c r="AM109" s="161"/>
      <c r="AN109" s="175" t="s">
        <v>159</v>
      </c>
      <c r="AO109" s="161"/>
      <c r="AP109" s="161"/>
      <c r="AQ109" s="161"/>
      <c r="AR109" s="161"/>
    </row>
    <row r="110" spans="1:44" ht="22.5">
      <c r="A110" s="218" t="s">
        <v>294</v>
      </c>
      <c r="B110" s="217" t="s">
        <v>781</v>
      </c>
      <c r="C110" s="696" t="s">
        <v>780</v>
      </c>
      <c r="D110" s="696"/>
      <c r="E110" s="696"/>
      <c r="F110" s="198" t="s">
        <v>395</v>
      </c>
      <c r="G110" s="198"/>
      <c r="H110" s="198"/>
      <c r="I110" s="264">
        <v>3.2460000000000003E-2</v>
      </c>
      <c r="J110" s="197">
        <v>15745</v>
      </c>
      <c r="K110" s="198"/>
      <c r="L110" s="219">
        <v>511.08</v>
      </c>
      <c r="M110" s="256">
        <v>6.32</v>
      </c>
      <c r="N110" s="195">
        <v>3230</v>
      </c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91"/>
      <c r="AG110" s="175"/>
      <c r="AH110" s="175" t="s">
        <v>780</v>
      </c>
      <c r="AI110" s="161"/>
      <c r="AJ110" s="161"/>
      <c r="AK110" s="161"/>
      <c r="AL110" s="161"/>
      <c r="AM110" s="161"/>
      <c r="AN110" s="175"/>
      <c r="AO110" s="161"/>
      <c r="AP110" s="161"/>
      <c r="AQ110" s="161"/>
      <c r="AR110" s="161"/>
    </row>
    <row r="111" spans="1:44" ht="12">
      <c r="A111" s="199"/>
      <c r="B111" s="173"/>
      <c r="C111" s="696" t="s">
        <v>159</v>
      </c>
      <c r="D111" s="696"/>
      <c r="E111" s="696"/>
      <c r="F111" s="198"/>
      <c r="G111" s="198"/>
      <c r="H111" s="198"/>
      <c r="I111" s="198"/>
      <c r="J111" s="188"/>
      <c r="K111" s="198"/>
      <c r="L111" s="219">
        <v>511.08</v>
      </c>
      <c r="M111" s="196"/>
      <c r="N111" s="195">
        <v>3230</v>
      </c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91"/>
      <c r="AG111" s="175"/>
      <c r="AH111" s="175"/>
      <c r="AI111" s="161"/>
      <c r="AJ111" s="161"/>
      <c r="AK111" s="161"/>
      <c r="AL111" s="161"/>
      <c r="AM111" s="161"/>
      <c r="AN111" s="175" t="s">
        <v>159</v>
      </c>
      <c r="AO111" s="161"/>
      <c r="AP111" s="161"/>
      <c r="AQ111" s="161"/>
      <c r="AR111" s="161"/>
    </row>
    <row r="112" spans="1:44" ht="12">
      <c r="A112" s="727"/>
      <c r="B112" s="728"/>
      <c r="C112" s="728"/>
      <c r="D112" s="728"/>
      <c r="E112" s="728"/>
      <c r="F112" s="728"/>
      <c r="G112" s="728"/>
      <c r="H112" s="728"/>
      <c r="I112" s="728"/>
      <c r="J112" s="728"/>
      <c r="K112" s="728"/>
      <c r="L112" s="728"/>
      <c r="M112" s="728"/>
      <c r="N112" s="729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91"/>
      <c r="AG112" s="175" t="s">
        <v>219</v>
      </c>
      <c r="AH112" s="175"/>
      <c r="AI112" s="161"/>
      <c r="AJ112" s="161"/>
      <c r="AK112" s="161"/>
      <c r="AL112" s="161"/>
      <c r="AM112" s="161"/>
      <c r="AN112" s="175"/>
      <c r="AO112" s="161"/>
      <c r="AP112" s="161"/>
      <c r="AQ112" s="161"/>
      <c r="AR112" s="161"/>
    </row>
    <row r="113" spans="1:44" ht="22.5">
      <c r="A113" s="218" t="s">
        <v>290</v>
      </c>
      <c r="B113" s="217" t="s">
        <v>504</v>
      </c>
      <c r="C113" s="696" t="s">
        <v>503</v>
      </c>
      <c r="D113" s="696"/>
      <c r="E113" s="696"/>
      <c r="F113" s="198" t="s">
        <v>288</v>
      </c>
      <c r="G113" s="198"/>
      <c r="H113" s="198"/>
      <c r="I113" s="256">
        <v>0.24</v>
      </c>
      <c r="J113" s="188"/>
      <c r="K113" s="198"/>
      <c r="L113" s="188"/>
      <c r="M113" s="198"/>
      <c r="N113" s="215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91"/>
      <c r="AG113" s="175"/>
      <c r="AH113" s="175" t="s">
        <v>503</v>
      </c>
      <c r="AI113" s="161"/>
      <c r="AJ113" s="161"/>
      <c r="AK113" s="161"/>
      <c r="AL113" s="161"/>
      <c r="AM113" s="161"/>
      <c r="AN113" s="175"/>
      <c r="AO113" s="161"/>
      <c r="AP113" s="161"/>
      <c r="AQ113" s="161"/>
      <c r="AR113" s="161"/>
    </row>
    <row r="114" spans="1:44" ht="12">
      <c r="A114" s="260"/>
      <c r="B114" s="182" t="s">
        <v>463</v>
      </c>
      <c r="C114" s="680" t="s">
        <v>462</v>
      </c>
      <c r="D114" s="680"/>
      <c r="E114" s="680"/>
      <c r="F114" s="192" t="s">
        <v>168</v>
      </c>
      <c r="G114" s="209">
        <v>0.85</v>
      </c>
      <c r="H114" s="192"/>
      <c r="I114" s="208">
        <v>0.20399999999999999</v>
      </c>
      <c r="J114" s="201">
        <v>7.94</v>
      </c>
      <c r="K114" s="192"/>
      <c r="L114" s="201">
        <v>1.62</v>
      </c>
      <c r="M114" s="192"/>
      <c r="N114" s="207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91"/>
      <c r="AG114" s="175"/>
      <c r="AH114" s="175"/>
      <c r="AI114" s="161"/>
      <c r="AJ114" s="162" t="s">
        <v>462</v>
      </c>
      <c r="AK114" s="161"/>
      <c r="AL114" s="161"/>
      <c r="AM114" s="161"/>
      <c r="AN114" s="175"/>
      <c r="AO114" s="161"/>
      <c r="AP114" s="161"/>
      <c r="AQ114" s="161"/>
      <c r="AR114" s="161"/>
    </row>
    <row r="115" spans="1:44" ht="12">
      <c r="A115" s="203"/>
      <c r="B115" s="211">
        <v>1</v>
      </c>
      <c r="C115" s="680" t="s">
        <v>269</v>
      </c>
      <c r="D115" s="680"/>
      <c r="E115" s="680"/>
      <c r="F115" s="192"/>
      <c r="G115" s="192"/>
      <c r="H115" s="192"/>
      <c r="I115" s="192"/>
      <c r="J115" s="201">
        <v>6.75</v>
      </c>
      <c r="K115" s="192"/>
      <c r="L115" s="201">
        <v>1.62</v>
      </c>
      <c r="M115" s="209">
        <v>32.61</v>
      </c>
      <c r="N115" s="258">
        <v>53</v>
      </c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91"/>
      <c r="AG115" s="175"/>
      <c r="AH115" s="175"/>
      <c r="AI115" s="161"/>
      <c r="AJ115" s="161"/>
      <c r="AK115" s="162" t="s">
        <v>269</v>
      </c>
      <c r="AL115" s="161"/>
      <c r="AM115" s="161"/>
      <c r="AN115" s="175"/>
      <c r="AO115" s="161"/>
      <c r="AP115" s="161"/>
      <c r="AQ115" s="161"/>
      <c r="AR115" s="161"/>
    </row>
    <row r="116" spans="1:44" ht="12">
      <c r="A116" s="203"/>
      <c r="B116" s="211">
        <v>2</v>
      </c>
      <c r="C116" s="680" t="s">
        <v>170</v>
      </c>
      <c r="D116" s="680"/>
      <c r="E116" s="680"/>
      <c r="F116" s="192"/>
      <c r="G116" s="192"/>
      <c r="H116" s="192"/>
      <c r="I116" s="192"/>
      <c r="J116" s="201">
        <v>8.2899999999999991</v>
      </c>
      <c r="K116" s="192"/>
      <c r="L116" s="201">
        <v>1.99</v>
      </c>
      <c r="M116" s="209">
        <v>12.04</v>
      </c>
      <c r="N116" s="258">
        <v>24</v>
      </c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91"/>
      <c r="AG116" s="175"/>
      <c r="AH116" s="175"/>
      <c r="AI116" s="161"/>
      <c r="AJ116" s="161"/>
      <c r="AK116" s="162" t="s">
        <v>170</v>
      </c>
      <c r="AL116" s="161"/>
      <c r="AM116" s="161"/>
      <c r="AN116" s="175"/>
      <c r="AO116" s="161"/>
      <c r="AP116" s="161"/>
      <c r="AQ116" s="161"/>
      <c r="AR116" s="161"/>
    </row>
    <row r="117" spans="1:44" ht="12">
      <c r="A117" s="203"/>
      <c r="B117" s="211">
        <v>3</v>
      </c>
      <c r="C117" s="680" t="s">
        <v>169</v>
      </c>
      <c r="D117" s="680"/>
      <c r="E117" s="680"/>
      <c r="F117" s="192"/>
      <c r="G117" s="192"/>
      <c r="H117" s="192"/>
      <c r="I117" s="192"/>
      <c r="J117" s="201">
        <v>0.81</v>
      </c>
      <c r="K117" s="192"/>
      <c r="L117" s="201">
        <v>0.19</v>
      </c>
      <c r="M117" s="209">
        <v>32.61</v>
      </c>
      <c r="N117" s="258">
        <v>6</v>
      </c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91"/>
      <c r="AG117" s="175"/>
      <c r="AH117" s="175"/>
      <c r="AI117" s="161"/>
      <c r="AJ117" s="161"/>
      <c r="AK117" s="162" t="s">
        <v>169</v>
      </c>
      <c r="AL117" s="161"/>
      <c r="AM117" s="161"/>
      <c r="AN117" s="175"/>
      <c r="AO117" s="161"/>
      <c r="AP117" s="161"/>
      <c r="AQ117" s="161"/>
      <c r="AR117" s="161"/>
    </row>
    <row r="118" spans="1:44" ht="12">
      <c r="A118" s="203"/>
      <c r="B118" s="211">
        <v>4</v>
      </c>
      <c r="C118" s="680" t="s">
        <v>303</v>
      </c>
      <c r="D118" s="680"/>
      <c r="E118" s="680"/>
      <c r="F118" s="192"/>
      <c r="G118" s="192"/>
      <c r="H118" s="192"/>
      <c r="I118" s="192"/>
      <c r="J118" s="201">
        <v>0.37</v>
      </c>
      <c r="K118" s="192"/>
      <c r="L118" s="201">
        <v>0.09</v>
      </c>
      <c r="M118" s="209">
        <v>6.32</v>
      </c>
      <c r="N118" s="258">
        <v>1</v>
      </c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91"/>
      <c r="AG118" s="175"/>
      <c r="AH118" s="175"/>
      <c r="AI118" s="161"/>
      <c r="AJ118" s="161"/>
      <c r="AK118" s="162" t="s">
        <v>303</v>
      </c>
      <c r="AL118" s="161"/>
      <c r="AM118" s="161"/>
      <c r="AN118" s="175"/>
      <c r="AO118" s="161"/>
      <c r="AP118" s="161"/>
      <c r="AQ118" s="161"/>
      <c r="AR118" s="161"/>
    </row>
    <row r="119" spans="1:44" ht="12">
      <c r="A119" s="203"/>
      <c r="B119" s="182"/>
      <c r="C119" s="680" t="s">
        <v>268</v>
      </c>
      <c r="D119" s="680"/>
      <c r="E119" s="680"/>
      <c r="F119" s="192" t="s">
        <v>168</v>
      </c>
      <c r="G119" s="209">
        <v>0.85</v>
      </c>
      <c r="H119" s="192"/>
      <c r="I119" s="208">
        <v>0.20399999999999999</v>
      </c>
      <c r="J119" s="182"/>
      <c r="K119" s="192"/>
      <c r="L119" s="182"/>
      <c r="M119" s="192"/>
      <c r="N119" s="207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91"/>
      <c r="AG119" s="175"/>
      <c r="AH119" s="175"/>
      <c r="AI119" s="161"/>
      <c r="AJ119" s="161"/>
      <c r="AK119" s="161"/>
      <c r="AL119" s="162" t="s">
        <v>268</v>
      </c>
      <c r="AM119" s="161"/>
      <c r="AN119" s="175"/>
      <c r="AO119" s="161"/>
      <c r="AP119" s="161"/>
      <c r="AQ119" s="161"/>
      <c r="AR119" s="161"/>
    </row>
    <row r="120" spans="1:44" ht="12">
      <c r="A120" s="203"/>
      <c r="B120" s="182"/>
      <c r="C120" s="680" t="s">
        <v>167</v>
      </c>
      <c r="D120" s="680"/>
      <c r="E120" s="680"/>
      <c r="F120" s="192" t="s">
        <v>168</v>
      </c>
      <c r="G120" s="209">
        <v>7.0000000000000007E-2</v>
      </c>
      <c r="H120" s="192"/>
      <c r="I120" s="261">
        <v>1.6799999999999999E-2</v>
      </c>
      <c r="J120" s="182"/>
      <c r="K120" s="192"/>
      <c r="L120" s="182"/>
      <c r="M120" s="192"/>
      <c r="N120" s="207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91"/>
      <c r="AG120" s="175"/>
      <c r="AH120" s="175"/>
      <c r="AI120" s="161"/>
      <c r="AJ120" s="161"/>
      <c r="AK120" s="161"/>
      <c r="AL120" s="162" t="s">
        <v>167</v>
      </c>
      <c r="AM120" s="161"/>
      <c r="AN120" s="175"/>
      <c r="AO120" s="161"/>
      <c r="AP120" s="161"/>
      <c r="AQ120" s="161"/>
      <c r="AR120" s="161"/>
    </row>
    <row r="121" spans="1:44" ht="12">
      <c r="A121" s="203"/>
      <c r="B121" s="182"/>
      <c r="C121" s="681" t="s">
        <v>166</v>
      </c>
      <c r="D121" s="681"/>
      <c r="E121" s="681"/>
      <c r="F121" s="196"/>
      <c r="G121" s="196"/>
      <c r="H121" s="196"/>
      <c r="I121" s="196"/>
      <c r="J121" s="206">
        <v>15.41</v>
      </c>
      <c r="K121" s="196"/>
      <c r="L121" s="206">
        <v>3.7</v>
      </c>
      <c r="M121" s="196"/>
      <c r="N121" s="204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91"/>
      <c r="AG121" s="175"/>
      <c r="AH121" s="175"/>
      <c r="AI121" s="161"/>
      <c r="AJ121" s="161"/>
      <c r="AK121" s="161"/>
      <c r="AL121" s="161"/>
      <c r="AM121" s="162" t="s">
        <v>166</v>
      </c>
      <c r="AN121" s="175"/>
      <c r="AO121" s="161"/>
      <c r="AP121" s="161"/>
      <c r="AQ121" s="161"/>
      <c r="AR121" s="161"/>
    </row>
    <row r="122" spans="1:44" ht="12">
      <c r="A122" s="203"/>
      <c r="B122" s="182"/>
      <c r="C122" s="680" t="s">
        <v>165</v>
      </c>
      <c r="D122" s="680"/>
      <c r="E122" s="680"/>
      <c r="F122" s="192"/>
      <c r="G122" s="192"/>
      <c r="H122" s="192"/>
      <c r="I122" s="192"/>
      <c r="J122" s="182"/>
      <c r="K122" s="192"/>
      <c r="L122" s="201">
        <v>1.81</v>
      </c>
      <c r="M122" s="192"/>
      <c r="N122" s="258">
        <v>59</v>
      </c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91"/>
      <c r="AG122" s="175"/>
      <c r="AH122" s="175"/>
      <c r="AI122" s="161"/>
      <c r="AJ122" s="161"/>
      <c r="AK122" s="161"/>
      <c r="AL122" s="162" t="s">
        <v>165</v>
      </c>
      <c r="AM122" s="161"/>
      <c r="AN122" s="175"/>
      <c r="AO122" s="161"/>
      <c r="AP122" s="161"/>
      <c r="AQ122" s="161"/>
      <c r="AR122" s="161"/>
    </row>
    <row r="123" spans="1:44" ht="22.5">
      <c r="A123" s="203"/>
      <c r="B123" s="182" t="s">
        <v>496</v>
      </c>
      <c r="C123" s="680" t="s">
        <v>495</v>
      </c>
      <c r="D123" s="680"/>
      <c r="E123" s="680"/>
      <c r="F123" s="192" t="s">
        <v>161</v>
      </c>
      <c r="G123" s="202">
        <v>110</v>
      </c>
      <c r="H123" s="192"/>
      <c r="I123" s="202">
        <v>110</v>
      </c>
      <c r="J123" s="182"/>
      <c r="K123" s="192"/>
      <c r="L123" s="201">
        <v>1.99</v>
      </c>
      <c r="M123" s="192"/>
      <c r="N123" s="258">
        <v>65</v>
      </c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91"/>
      <c r="AG123" s="175"/>
      <c r="AH123" s="175"/>
      <c r="AI123" s="161"/>
      <c r="AJ123" s="161"/>
      <c r="AK123" s="161"/>
      <c r="AL123" s="162" t="s">
        <v>495</v>
      </c>
      <c r="AM123" s="161"/>
      <c r="AN123" s="175"/>
      <c r="AO123" s="161"/>
      <c r="AP123" s="161"/>
      <c r="AQ123" s="161"/>
      <c r="AR123" s="161"/>
    </row>
    <row r="124" spans="1:44" ht="22.5">
      <c r="A124" s="203"/>
      <c r="B124" s="182" t="s">
        <v>494</v>
      </c>
      <c r="C124" s="680" t="s">
        <v>493</v>
      </c>
      <c r="D124" s="680"/>
      <c r="E124" s="680"/>
      <c r="F124" s="192" t="s">
        <v>161</v>
      </c>
      <c r="G124" s="202">
        <v>69</v>
      </c>
      <c r="H124" s="192"/>
      <c r="I124" s="202">
        <v>69</v>
      </c>
      <c r="J124" s="182"/>
      <c r="K124" s="192"/>
      <c r="L124" s="201">
        <v>1.25</v>
      </c>
      <c r="M124" s="192"/>
      <c r="N124" s="258">
        <v>41</v>
      </c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91"/>
      <c r="AG124" s="175"/>
      <c r="AH124" s="175"/>
      <c r="AI124" s="161"/>
      <c r="AJ124" s="161"/>
      <c r="AK124" s="161"/>
      <c r="AL124" s="162" t="s">
        <v>493</v>
      </c>
      <c r="AM124" s="161"/>
      <c r="AN124" s="175"/>
      <c r="AO124" s="161"/>
      <c r="AP124" s="161"/>
      <c r="AQ124" s="161"/>
      <c r="AR124" s="161"/>
    </row>
    <row r="125" spans="1:44" ht="12">
      <c r="A125" s="199"/>
      <c r="B125" s="173"/>
      <c r="C125" s="696" t="s">
        <v>159</v>
      </c>
      <c r="D125" s="696"/>
      <c r="E125" s="696"/>
      <c r="F125" s="198"/>
      <c r="G125" s="198"/>
      <c r="H125" s="198"/>
      <c r="I125" s="198"/>
      <c r="J125" s="188"/>
      <c r="K125" s="198"/>
      <c r="L125" s="219">
        <v>6.94</v>
      </c>
      <c r="M125" s="196"/>
      <c r="N125" s="257">
        <v>184</v>
      </c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91"/>
      <c r="AG125" s="175"/>
      <c r="AH125" s="175"/>
      <c r="AI125" s="161"/>
      <c r="AJ125" s="161"/>
      <c r="AK125" s="161"/>
      <c r="AL125" s="161"/>
      <c r="AM125" s="161"/>
      <c r="AN125" s="175" t="s">
        <v>159</v>
      </c>
      <c r="AO125" s="161"/>
      <c r="AP125" s="161"/>
      <c r="AQ125" s="161"/>
      <c r="AR125" s="161"/>
    </row>
    <row r="126" spans="1:44" ht="22.5">
      <c r="A126" s="218" t="s">
        <v>286</v>
      </c>
      <c r="B126" s="217" t="s">
        <v>576</v>
      </c>
      <c r="C126" s="696" t="s">
        <v>575</v>
      </c>
      <c r="D126" s="696"/>
      <c r="E126" s="696"/>
      <c r="F126" s="198" t="s">
        <v>288</v>
      </c>
      <c r="G126" s="198"/>
      <c r="H126" s="198"/>
      <c r="I126" s="262">
        <v>0.27600000000000002</v>
      </c>
      <c r="J126" s="219">
        <v>114.13</v>
      </c>
      <c r="K126" s="198"/>
      <c r="L126" s="219">
        <v>31.5</v>
      </c>
      <c r="M126" s="256">
        <v>6.32</v>
      </c>
      <c r="N126" s="257">
        <v>199</v>
      </c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91"/>
      <c r="AG126" s="175"/>
      <c r="AH126" s="175" t="s">
        <v>575</v>
      </c>
      <c r="AI126" s="161"/>
      <c r="AJ126" s="161"/>
      <c r="AK126" s="161"/>
      <c r="AL126" s="161"/>
      <c r="AM126" s="161"/>
      <c r="AN126" s="175"/>
      <c r="AO126" s="161"/>
      <c r="AP126" s="161"/>
      <c r="AQ126" s="161"/>
      <c r="AR126" s="161"/>
    </row>
    <row r="127" spans="1:44" ht="12">
      <c r="A127" s="199"/>
      <c r="B127" s="173"/>
      <c r="C127" s="696" t="s">
        <v>159</v>
      </c>
      <c r="D127" s="696"/>
      <c r="E127" s="696"/>
      <c r="F127" s="198"/>
      <c r="G127" s="198"/>
      <c r="H127" s="198"/>
      <c r="I127" s="198"/>
      <c r="J127" s="188"/>
      <c r="K127" s="198"/>
      <c r="L127" s="219">
        <v>31.5</v>
      </c>
      <c r="M127" s="196"/>
      <c r="N127" s="257">
        <v>199</v>
      </c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91"/>
      <c r="AG127" s="175"/>
      <c r="AH127" s="175"/>
      <c r="AI127" s="161"/>
      <c r="AJ127" s="161"/>
      <c r="AK127" s="161"/>
      <c r="AL127" s="161"/>
      <c r="AM127" s="161"/>
      <c r="AN127" s="175" t="s">
        <v>159</v>
      </c>
      <c r="AO127" s="161"/>
      <c r="AP127" s="161"/>
      <c r="AQ127" s="161"/>
      <c r="AR127" s="161"/>
    </row>
    <row r="128" spans="1:44" ht="22.5">
      <c r="A128" s="218" t="s">
        <v>275</v>
      </c>
      <c r="B128" s="217" t="s">
        <v>779</v>
      </c>
      <c r="C128" s="696" t="s">
        <v>778</v>
      </c>
      <c r="D128" s="696"/>
      <c r="E128" s="696"/>
      <c r="F128" s="198" t="s">
        <v>395</v>
      </c>
      <c r="G128" s="198"/>
      <c r="H128" s="198"/>
      <c r="I128" s="264">
        <v>6.4960000000000004E-2</v>
      </c>
      <c r="J128" s="188"/>
      <c r="K128" s="198"/>
      <c r="L128" s="188"/>
      <c r="M128" s="198"/>
      <c r="N128" s="215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91"/>
      <c r="AG128" s="175"/>
      <c r="AH128" s="175" t="s">
        <v>778</v>
      </c>
      <c r="AI128" s="161"/>
      <c r="AJ128" s="161"/>
      <c r="AK128" s="161"/>
      <c r="AL128" s="161"/>
      <c r="AM128" s="161"/>
      <c r="AN128" s="175"/>
      <c r="AO128" s="161"/>
      <c r="AP128" s="161"/>
      <c r="AQ128" s="161"/>
      <c r="AR128" s="161"/>
    </row>
    <row r="129" spans="1:44" ht="12">
      <c r="A129" s="214"/>
      <c r="B129" s="213"/>
      <c r="C129" s="680" t="s">
        <v>777</v>
      </c>
      <c r="D129" s="680"/>
      <c r="E129" s="680"/>
      <c r="F129" s="680"/>
      <c r="G129" s="680"/>
      <c r="H129" s="680"/>
      <c r="I129" s="680"/>
      <c r="J129" s="680"/>
      <c r="K129" s="680"/>
      <c r="L129" s="680"/>
      <c r="M129" s="680"/>
      <c r="N129" s="698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91"/>
      <c r="AG129" s="175"/>
      <c r="AH129" s="175"/>
      <c r="AI129" s="162" t="s">
        <v>777</v>
      </c>
      <c r="AJ129" s="161"/>
      <c r="AK129" s="161"/>
      <c r="AL129" s="161"/>
      <c r="AM129" s="161"/>
      <c r="AN129" s="175"/>
      <c r="AO129" s="161"/>
      <c r="AP129" s="161"/>
      <c r="AQ129" s="161"/>
      <c r="AR129" s="161"/>
    </row>
    <row r="130" spans="1:44" ht="12">
      <c r="A130" s="260"/>
      <c r="B130" s="182" t="s">
        <v>524</v>
      </c>
      <c r="C130" s="680" t="s">
        <v>523</v>
      </c>
      <c r="D130" s="680"/>
      <c r="E130" s="680"/>
      <c r="F130" s="192" t="s">
        <v>168</v>
      </c>
      <c r="G130" s="209">
        <v>5.78</v>
      </c>
      <c r="H130" s="192"/>
      <c r="I130" s="265">
        <v>0.37546879999999999</v>
      </c>
      <c r="J130" s="201">
        <v>8.9700000000000006</v>
      </c>
      <c r="K130" s="192"/>
      <c r="L130" s="201">
        <v>3.37</v>
      </c>
      <c r="M130" s="192"/>
      <c r="N130" s="207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91"/>
      <c r="AG130" s="175"/>
      <c r="AH130" s="175"/>
      <c r="AI130" s="161"/>
      <c r="AJ130" s="162" t="s">
        <v>523</v>
      </c>
      <c r="AK130" s="161"/>
      <c r="AL130" s="161"/>
      <c r="AM130" s="161"/>
      <c r="AN130" s="175"/>
      <c r="AO130" s="161"/>
      <c r="AP130" s="161"/>
      <c r="AQ130" s="161"/>
      <c r="AR130" s="161"/>
    </row>
    <row r="131" spans="1:44" ht="12">
      <c r="A131" s="203"/>
      <c r="B131" s="211">
        <v>1</v>
      </c>
      <c r="C131" s="680" t="s">
        <v>269</v>
      </c>
      <c r="D131" s="680"/>
      <c r="E131" s="680"/>
      <c r="F131" s="192"/>
      <c r="G131" s="192"/>
      <c r="H131" s="192"/>
      <c r="I131" s="192"/>
      <c r="J131" s="201">
        <v>51.85</v>
      </c>
      <c r="K131" s="192"/>
      <c r="L131" s="201">
        <v>3.37</v>
      </c>
      <c r="M131" s="209">
        <v>32.61</v>
      </c>
      <c r="N131" s="258">
        <v>110</v>
      </c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91"/>
      <c r="AG131" s="175"/>
      <c r="AH131" s="175"/>
      <c r="AI131" s="161"/>
      <c r="AJ131" s="161"/>
      <c r="AK131" s="162" t="s">
        <v>269</v>
      </c>
      <c r="AL131" s="161"/>
      <c r="AM131" s="161"/>
      <c r="AN131" s="175"/>
      <c r="AO131" s="161"/>
      <c r="AP131" s="161"/>
      <c r="AQ131" s="161"/>
      <c r="AR131" s="161"/>
    </row>
    <row r="132" spans="1:44" ht="12">
      <c r="A132" s="203"/>
      <c r="B132" s="211">
        <v>2</v>
      </c>
      <c r="C132" s="680" t="s">
        <v>170</v>
      </c>
      <c r="D132" s="680"/>
      <c r="E132" s="680"/>
      <c r="F132" s="192"/>
      <c r="G132" s="192"/>
      <c r="H132" s="192"/>
      <c r="I132" s="192"/>
      <c r="J132" s="201">
        <v>266.39</v>
      </c>
      <c r="K132" s="192"/>
      <c r="L132" s="201">
        <v>17.3</v>
      </c>
      <c r="M132" s="209">
        <v>12.04</v>
      </c>
      <c r="N132" s="258">
        <v>208</v>
      </c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91"/>
      <c r="AG132" s="175"/>
      <c r="AH132" s="175"/>
      <c r="AI132" s="161"/>
      <c r="AJ132" s="161"/>
      <c r="AK132" s="162" t="s">
        <v>170</v>
      </c>
      <c r="AL132" s="161"/>
      <c r="AM132" s="161"/>
      <c r="AN132" s="175"/>
      <c r="AO132" s="161"/>
      <c r="AP132" s="161"/>
      <c r="AQ132" s="161"/>
      <c r="AR132" s="161"/>
    </row>
    <row r="133" spans="1:44" ht="12">
      <c r="A133" s="203"/>
      <c r="B133" s="211">
        <v>3</v>
      </c>
      <c r="C133" s="680" t="s">
        <v>169</v>
      </c>
      <c r="D133" s="680"/>
      <c r="E133" s="680"/>
      <c r="F133" s="192"/>
      <c r="G133" s="192"/>
      <c r="H133" s="192"/>
      <c r="I133" s="192"/>
      <c r="J133" s="201">
        <v>32.21</v>
      </c>
      <c r="K133" s="192"/>
      <c r="L133" s="201">
        <v>2.09</v>
      </c>
      <c r="M133" s="209">
        <v>32.61</v>
      </c>
      <c r="N133" s="258">
        <v>68</v>
      </c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91"/>
      <c r="AG133" s="175"/>
      <c r="AH133" s="175"/>
      <c r="AI133" s="161"/>
      <c r="AJ133" s="161"/>
      <c r="AK133" s="162" t="s">
        <v>169</v>
      </c>
      <c r="AL133" s="161"/>
      <c r="AM133" s="161"/>
      <c r="AN133" s="175"/>
      <c r="AO133" s="161"/>
      <c r="AP133" s="161"/>
      <c r="AQ133" s="161"/>
      <c r="AR133" s="161"/>
    </row>
    <row r="134" spans="1:44" ht="12">
      <c r="A134" s="203"/>
      <c r="B134" s="211">
        <v>4</v>
      </c>
      <c r="C134" s="680" t="s">
        <v>303</v>
      </c>
      <c r="D134" s="680"/>
      <c r="E134" s="680"/>
      <c r="F134" s="192"/>
      <c r="G134" s="192"/>
      <c r="H134" s="192"/>
      <c r="I134" s="192"/>
      <c r="J134" s="201">
        <v>121.33</v>
      </c>
      <c r="K134" s="192"/>
      <c r="L134" s="201">
        <v>7.88</v>
      </c>
      <c r="M134" s="209">
        <v>6.32</v>
      </c>
      <c r="N134" s="258">
        <v>50</v>
      </c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91"/>
      <c r="AG134" s="175"/>
      <c r="AH134" s="175"/>
      <c r="AI134" s="161"/>
      <c r="AJ134" s="161"/>
      <c r="AK134" s="162" t="s">
        <v>303</v>
      </c>
      <c r="AL134" s="161"/>
      <c r="AM134" s="161"/>
      <c r="AN134" s="175"/>
      <c r="AO134" s="161"/>
      <c r="AP134" s="161"/>
      <c r="AQ134" s="161"/>
      <c r="AR134" s="161"/>
    </row>
    <row r="135" spans="1:44" ht="12">
      <c r="A135" s="203"/>
      <c r="B135" s="182"/>
      <c r="C135" s="680" t="s">
        <v>268</v>
      </c>
      <c r="D135" s="680"/>
      <c r="E135" s="680"/>
      <c r="F135" s="192" t="s">
        <v>168</v>
      </c>
      <c r="G135" s="209">
        <v>5.78</v>
      </c>
      <c r="H135" s="192"/>
      <c r="I135" s="265">
        <v>0.37546879999999999</v>
      </c>
      <c r="J135" s="182"/>
      <c r="K135" s="192"/>
      <c r="L135" s="182"/>
      <c r="M135" s="192"/>
      <c r="N135" s="207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91"/>
      <c r="AG135" s="175"/>
      <c r="AH135" s="175"/>
      <c r="AI135" s="161"/>
      <c r="AJ135" s="161"/>
      <c r="AK135" s="161"/>
      <c r="AL135" s="162" t="s">
        <v>268</v>
      </c>
      <c r="AM135" s="161"/>
      <c r="AN135" s="175"/>
      <c r="AO135" s="161"/>
      <c r="AP135" s="161"/>
      <c r="AQ135" s="161"/>
      <c r="AR135" s="161"/>
    </row>
    <row r="136" spans="1:44" ht="12">
      <c r="A136" s="203"/>
      <c r="B136" s="182"/>
      <c r="C136" s="680" t="s">
        <v>167</v>
      </c>
      <c r="D136" s="680"/>
      <c r="E136" s="680"/>
      <c r="F136" s="192" t="s">
        <v>168</v>
      </c>
      <c r="G136" s="209">
        <v>2.29</v>
      </c>
      <c r="H136" s="192"/>
      <c r="I136" s="265">
        <v>0.14875840000000001</v>
      </c>
      <c r="J136" s="182"/>
      <c r="K136" s="192"/>
      <c r="L136" s="182"/>
      <c r="M136" s="192"/>
      <c r="N136" s="207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91"/>
      <c r="AG136" s="175"/>
      <c r="AH136" s="175"/>
      <c r="AI136" s="161"/>
      <c r="AJ136" s="161"/>
      <c r="AK136" s="161"/>
      <c r="AL136" s="162" t="s">
        <v>167</v>
      </c>
      <c r="AM136" s="161"/>
      <c r="AN136" s="175"/>
      <c r="AO136" s="161"/>
      <c r="AP136" s="161"/>
      <c r="AQ136" s="161"/>
      <c r="AR136" s="161"/>
    </row>
    <row r="137" spans="1:44" ht="12">
      <c r="A137" s="203"/>
      <c r="B137" s="182"/>
      <c r="C137" s="681" t="s">
        <v>166</v>
      </c>
      <c r="D137" s="681"/>
      <c r="E137" s="681"/>
      <c r="F137" s="196"/>
      <c r="G137" s="196"/>
      <c r="H137" s="196"/>
      <c r="I137" s="196"/>
      <c r="J137" s="206">
        <v>439.57</v>
      </c>
      <c r="K137" s="196"/>
      <c r="L137" s="206">
        <v>28.55</v>
      </c>
      <c r="M137" s="196"/>
      <c r="N137" s="204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91"/>
      <c r="AG137" s="175"/>
      <c r="AH137" s="175"/>
      <c r="AI137" s="161"/>
      <c r="AJ137" s="161"/>
      <c r="AK137" s="161"/>
      <c r="AL137" s="161"/>
      <c r="AM137" s="162" t="s">
        <v>166</v>
      </c>
      <c r="AN137" s="175"/>
      <c r="AO137" s="161"/>
      <c r="AP137" s="161"/>
      <c r="AQ137" s="161"/>
      <c r="AR137" s="161"/>
    </row>
    <row r="138" spans="1:44" ht="12">
      <c r="A138" s="203"/>
      <c r="B138" s="182"/>
      <c r="C138" s="680" t="s">
        <v>165</v>
      </c>
      <c r="D138" s="680"/>
      <c r="E138" s="680"/>
      <c r="F138" s="192"/>
      <c r="G138" s="192"/>
      <c r="H138" s="192"/>
      <c r="I138" s="192"/>
      <c r="J138" s="182"/>
      <c r="K138" s="192"/>
      <c r="L138" s="201">
        <v>5.46</v>
      </c>
      <c r="M138" s="192"/>
      <c r="N138" s="258">
        <v>178</v>
      </c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91"/>
      <c r="AG138" s="175"/>
      <c r="AH138" s="175"/>
      <c r="AI138" s="161"/>
      <c r="AJ138" s="161"/>
      <c r="AK138" s="161"/>
      <c r="AL138" s="162" t="s">
        <v>165</v>
      </c>
      <c r="AM138" s="161"/>
      <c r="AN138" s="175"/>
      <c r="AO138" s="161"/>
      <c r="AP138" s="161"/>
      <c r="AQ138" s="161"/>
      <c r="AR138" s="161"/>
    </row>
    <row r="139" spans="1:44" ht="22.5">
      <c r="A139" s="203"/>
      <c r="B139" s="182" t="s">
        <v>669</v>
      </c>
      <c r="C139" s="680" t="s">
        <v>668</v>
      </c>
      <c r="D139" s="680"/>
      <c r="E139" s="680"/>
      <c r="F139" s="192" t="s">
        <v>161</v>
      </c>
      <c r="G139" s="202">
        <v>93</v>
      </c>
      <c r="H139" s="192"/>
      <c r="I139" s="202">
        <v>93</v>
      </c>
      <c r="J139" s="182"/>
      <c r="K139" s="192"/>
      <c r="L139" s="201">
        <v>5.08</v>
      </c>
      <c r="M139" s="192"/>
      <c r="N139" s="258">
        <v>166</v>
      </c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91"/>
      <c r="AG139" s="175"/>
      <c r="AH139" s="175"/>
      <c r="AI139" s="161"/>
      <c r="AJ139" s="161"/>
      <c r="AK139" s="161"/>
      <c r="AL139" s="162" t="s">
        <v>668</v>
      </c>
      <c r="AM139" s="161"/>
      <c r="AN139" s="175"/>
      <c r="AO139" s="161"/>
      <c r="AP139" s="161"/>
      <c r="AQ139" s="161"/>
      <c r="AR139" s="161"/>
    </row>
    <row r="140" spans="1:44" ht="22.5">
      <c r="A140" s="203"/>
      <c r="B140" s="182" t="s">
        <v>667</v>
      </c>
      <c r="C140" s="680" t="s">
        <v>666</v>
      </c>
      <c r="D140" s="680"/>
      <c r="E140" s="680"/>
      <c r="F140" s="192" t="s">
        <v>161</v>
      </c>
      <c r="G140" s="202">
        <v>62</v>
      </c>
      <c r="H140" s="192"/>
      <c r="I140" s="202">
        <v>62</v>
      </c>
      <c r="J140" s="182"/>
      <c r="K140" s="192"/>
      <c r="L140" s="201">
        <v>3.39</v>
      </c>
      <c r="M140" s="192"/>
      <c r="N140" s="258">
        <v>110</v>
      </c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91"/>
      <c r="AG140" s="175"/>
      <c r="AH140" s="175"/>
      <c r="AI140" s="161"/>
      <c r="AJ140" s="161"/>
      <c r="AK140" s="161"/>
      <c r="AL140" s="162" t="s">
        <v>666</v>
      </c>
      <c r="AM140" s="161"/>
      <c r="AN140" s="175"/>
      <c r="AO140" s="161"/>
      <c r="AP140" s="161"/>
      <c r="AQ140" s="161"/>
      <c r="AR140" s="161"/>
    </row>
    <row r="141" spans="1:44" ht="12">
      <c r="A141" s="199"/>
      <c r="B141" s="173"/>
      <c r="C141" s="696" t="s">
        <v>159</v>
      </c>
      <c r="D141" s="696"/>
      <c r="E141" s="696"/>
      <c r="F141" s="198"/>
      <c r="G141" s="198"/>
      <c r="H141" s="198"/>
      <c r="I141" s="198"/>
      <c r="J141" s="188"/>
      <c r="K141" s="198"/>
      <c r="L141" s="219">
        <v>37.020000000000003</v>
      </c>
      <c r="M141" s="196"/>
      <c r="N141" s="257">
        <v>644</v>
      </c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91"/>
      <c r="AG141" s="175"/>
      <c r="AH141" s="175"/>
      <c r="AI141" s="161"/>
      <c r="AJ141" s="161"/>
      <c r="AK141" s="161"/>
      <c r="AL141" s="161"/>
      <c r="AM141" s="161"/>
      <c r="AN141" s="175" t="s">
        <v>159</v>
      </c>
      <c r="AO141" s="161"/>
      <c r="AP141" s="161"/>
      <c r="AQ141" s="161"/>
      <c r="AR141" s="161"/>
    </row>
    <row r="142" spans="1:44" ht="45">
      <c r="A142" s="218" t="s">
        <v>267</v>
      </c>
      <c r="B142" s="217" t="s">
        <v>776</v>
      </c>
      <c r="C142" s="696" t="s">
        <v>775</v>
      </c>
      <c r="D142" s="696"/>
      <c r="E142" s="696"/>
      <c r="F142" s="198" t="s">
        <v>550</v>
      </c>
      <c r="G142" s="198"/>
      <c r="H142" s="198"/>
      <c r="I142" s="216">
        <v>8.8000000000000007</v>
      </c>
      <c r="J142" s="219">
        <v>61.62</v>
      </c>
      <c r="K142" s="198"/>
      <c r="L142" s="219">
        <v>542.26</v>
      </c>
      <c r="M142" s="256">
        <v>6.32</v>
      </c>
      <c r="N142" s="195">
        <v>3427</v>
      </c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91"/>
      <c r="AG142" s="175"/>
      <c r="AH142" s="175" t="s">
        <v>775</v>
      </c>
      <c r="AI142" s="161"/>
      <c r="AJ142" s="161"/>
      <c r="AK142" s="161"/>
      <c r="AL142" s="161"/>
      <c r="AM142" s="161"/>
      <c r="AN142" s="175"/>
      <c r="AO142" s="161"/>
      <c r="AP142" s="161"/>
      <c r="AQ142" s="161"/>
      <c r="AR142" s="161"/>
    </row>
    <row r="143" spans="1:44" ht="12">
      <c r="A143" s="214"/>
      <c r="B143" s="213"/>
      <c r="C143" s="680" t="s">
        <v>774</v>
      </c>
      <c r="D143" s="680"/>
      <c r="E143" s="680"/>
      <c r="F143" s="680"/>
      <c r="G143" s="680"/>
      <c r="H143" s="680"/>
      <c r="I143" s="680"/>
      <c r="J143" s="680"/>
      <c r="K143" s="680"/>
      <c r="L143" s="680"/>
      <c r="M143" s="680"/>
      <c r="N143" s="698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91"/>
      <c r="AG143" s="175"/>
      <c r="AH143" s="175"/>
      <c r="AI143" s="162" t="s">
        <v>774</v>
      </c>
      <c r="AJ143" s="161"/>
      <c r="AK143" s="161"/>
      <c r="AL143" s="161"/>
      <c r="AM143" s="161"/>
      <c r="AN143" s="175"/>
      <c r="AO143" s="161"/>
      <c r="AP143" s="161"/>
      <c r="AQ143" s="161"/>
      <c r="AR143" s="161"/>
    </row>
    <row r="144" spans="1:44" ht="12">
      <c r="A144" s="199"/>
      <c r="B144" s="173"/>
      <c r="C144" s="696" t="s">
        <v>159</v>
      </c>
      <c r="D144" s="696"/>
      <c r="E144" s="696"/>
      <c r="F144" s="198"/>
      <c r="G144" s="198"/>
      <c r="H144" s="198"/>
      <c r="I144" s="198"/>
      <c r="J144" s="188"/>
      <c r="K144" s="198"/>
      <c r="L144" s="219">
        <v>542.26</v>
      </c>
      <c r="M144" s="196"/>
      <c r="N144" s="195">
        <v>3427</v>
      </c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91"/>
      <c r="AG144" s="175"/>
      <c r="AH144" s="175"/>
      <c r="AI144" s="161"/>
      <c r="AJ144" s="161"/>
      <c r="AK144" s="161"/>
      <c r="AL144" s="161"/>
      <c r="AM144" s="161"/>
      <c r="AN144" s="175" t="s">
        <v>159</v>
      </c>
      <c r="AO144" s="161"/>
      <c r="AP144" s="161"/>
      <c r="AQ144" s="161"/>
      <c r="AR144" s="161"/>
    </row>
    <row r="145" spans="1:44" ht="22.5">
      <c r="A145" s="218" t="s">
        <v>264</v>
      </c>
      <c r="B145" s="217" t="s">
        <v>773</v>
      </c>
      <c r="C145" s="696" t="s">
        <v>772</v>
      </c>
      <c r="D145" s="696"/>
      <c r="E145" s="696"/>
      <c r="F145" s="198" t="s">
        <v>308</v>
      </c>
      <c r="G145" s="198"/>
      <c r="H145" s="198"/>
      <c r="I145" s="264">
        <v>5.6169999999999998E-2</v>
      </c>
      <c r="J145" s="188"/>
      <c r="K145" s="198"/>
      <c r="L145" s="188"/>
      <c r="M145" s="198"/>
      <c r="N145" s="215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91"/>
      <c r="AG145" s="175"/>
      <c r="AH145" s="175" t="s">
        <v>772</v>
      </c>
      <c r="AI145" s="161"/>
      <c r="AJ145" s="161"/>
      <c r="AK145" s="161"/>
      <c r="AL145" s="161"/>
      <c r="AM145" s="161"/>
      <c r="AN145" s="175"/>
      <c r="AO145" s="161"/>
      <c r="AP145" s="161"/>
      <c r="AQ145" s="161"/>
      <c r="AR145" s="161"/>
    </row>
    <row r="146" spans="1:44" ht="12">
      <c r="A146" s="214"/>
      <c r="B146" s="213"/>
      <c r="C146" s="680" t="s">
        <v>771</v>
      </c>
      <c r="D146" s="680"/>
      <c r="E146" s="680"/>
      <c r="F146" s="680"/>
      <c r="G146" s="680"/>
      <c r="H146" s="680"/>
      <c r="I146" s="680"/>
      <c r="J146" s="680"/>
      <c r="K146" s="680"/>
      <c r="L146" s="680"/>
      <c r="M146" s="680"/>
      <c r="N146" s="698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91"/>
      <c r="AG146" s="175"/>
      <c r="AH146" s="175"/>
      <c r="AI146" s="162" t="s">
        <v>771</v>
      </c>
      <c r="AJ146" s="161"/>
      <c r="AK146" s="161"/>
      <c r="AL146" s="161"/>
      <c r="AM146" s="161"/>
      <c r="AN146" s="175"/>
      <c r="AO146" s="161"/>
      <c r="AP146" s="161"/>
      <c r="AQ146" s="161"/>
      <c r="AR146" s="161"/>
    </row>
    <row r="147" spans="1:44" ht="12">
      <c r="A147" s="260"/>
      <c r="B147" s="182" t="s">
        <v>588</v>
      </c>
      <c r="C147" s="680" t="s">
        <v>587</v>
      </c>
      <c r="D147" s="680"/>
      <c r="E147" s="680"/>
      <c r="F147" s="192" t="s">
        <v>168</v>
      </c>
      <c r="G147" s="210">
        <v>47.8</v>
      </c>
      <c r="H147" s="192"/>
      <c r="I147" s="220">
        <v>2.6849259999999999</v>
      </c>
      <c r="J147" s="201">
        <v>9.18</v>
      </c>
      <c r="K147" s="192"/>
      <c r="L147" s="201">
        <v>24.65</v>
      </c>
      <c r="M147" s="192"/>
      <c r="N147" s="207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91"/>
      <c r="AG147" s="175"/>
      <c r="AH147" s="175"/>
      <c r="AI147" s="161"/>
      <c r="AJ147" s="162" t="s">
        <v>587</v>
      </c>
      <c r="AK147" s="161"/>
      <c r="AL147" s="161"/>
      <c r="AM147" s="161"/>
      <c r="AN147" s="175"/>
      <c r="AO147" s="161"/>
      <c r="AP147" s="161"/>
      <c r="AQ147" s="161"/>
      <c r="AR147" s="161"/>
    </row>
    <row r="148" spans="1:44" ht="12">
      <c r="A148" s="203"/>
      <c r="B148" s="211">
        <v>1</v>
      </c>
      <c r="C148" s="680" t="s">
        <v>269</v>
      </c>
      <c r="D148" s="680"/>
      <c r="E148" s="680"/>
      <c r="F148" s="192"/>
      <c r="G148" s="192"/>
      <c r="H148" s="192"/>
      <c r="I148" s="192"/>
      <c r="J148" s="201">
        <v>438.8</v>
      </c>
      <c r="K148" s="192"/>
      <c r="L148" s="201">
        <v>24.65</v>
      </c>
      <c r="M148" s="209">
        <v>32.61</v>
      </c>
      <c r="N148" s="258">
        <v>804</v>
      </c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91"/>
      <c r="AG148" s="175"/>
      <c r="AH148" s="175"/>
      <c r="AI148" s="161"/>
      <c r="AJ148" s="161"/>
      <c r="AK148" s="162" t="s">
        <v>269</v>
      </c>
      <c r="AL148" s="161"/>
      <c r="AM148" s="161"/>
      <c r="AN148" s="175"/>
      <c r="AO148" s="161"/>
      <c r="AP148" s="161"/>
      <c r="AQ148" s="161"/>
      <c r="AR148" s="161"/>
    </row>
    <row r="149" spans="1:44" ht="12">
      <c r="A149" s="203"/>
      <c r="B149" s="211">
        <v>2</v>
      </c>
      <c r="C149" s="680" t="s">
        <v>170</v>
      </c>
      <c r="D149" s="680"/>
      <c r="E149" s="680"/>
      <c r="F149" s="192"/>
      <c r="G149" s="192"/>
      <c r="H149" s="192"/>
      <c r="I149" s="192"/>
      <c r="J149" s="201">
        <v>48.91</v>
      </c>
      <c r="K149" s="192"/>
      <c r="L149" s="201">
        <v>2.75</v>
      </c>
      <c r="M149" s="209">
        <v>12.04</v>
      </c>
      <c r="N149" s="258">
        <v>33</v>
      </c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91"/>
      <c r="AG149" s="175"/>
      <c r="AH149" s="175"/>
      <c r="AI149" s="161"/>
      <c r="AJ149" s="161"/>
      <c r="AK149" s="162" t="s">
        <v>170</v>
      </c>
      <c r="AL149" s="161"/>
      <c r="AM149" s="161"/>
      <c r="AN149" s="175"/>
      <c r="AO149" s="161"/>
      <c r="AP149" s="161"/>
      <c r="AQ149" s="161"/>
      <c r="AR149" s="161"/>
    </row>
    <row r="150" spans="1:44" ht="12">
      <c r="A150" s="203"/>
      <c r="B150" s="211">
        <v>3</v>
      </c>
      <c r="C150" s="680" t="s">
        <v>169</v>
      </c>
      <c r="D150" s="680"/>
      <c r="E150" s="680"/>
      <c r="F150" s="192"/>
      <c r="G150" s="192"/>
      <c r="H150" s="192"/>
      <c r="I150" s="192"/>
      <c r="J150" s="201">
        <v>6.51</v>
      </c>
      <c r="K150" s="192"/>
      <c r="L150" s="201">
        <v>0.37</v>
      </c>
      <c r="M150" s="209">
        <v>32.61</v>
      </c>
      <c r="N150" s="258">
        <v>12</v>
      </c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91"/>
      <c r="AG150" s="175"/>
      <c r="AH150" s="175"/>
      <c r="AI150" s="161"/>
      <c r="AJ150" s="161"/>
      <c r="AK150" s="162" t="s">
        <v>169</v>
      </c>
      <c r="AL150" s="161"/>
      <c r="AM150" s="161"/>
      <c r="AN150" s="175"/>
      <c r="AO150" s="161"/>
      <c r="AP150" s="161"/>
      <c r="AQ150" s="161"/>
      <c r="AR150" s="161"/>
    </row>
    <row r="151" spans="1:44" ht="12">
      <c r="A151" s="203"/>
      <c r="B151" s="211">
        <v>4</v>
      </c>
      <c r="C151" s="680" t="s">
        <v>303</v>
      </c>
      <c r="D151" s="680"/>
      <c r="E151" s="680"/>
      <c r="F151" s="192"/>
      <c r="G151" s="192"/>
      <c r="H151" s="192"/>
      <c r="I151" s="192"/>
      <c r="J151" s="201">
        <v>287.75</v>
      </c>
      <c r="K151" s="192"/>
      <c r="L151" s="201">
        <v>16.16</v>
      </c>
      <c r="M151" s="209">
        <v>6.32</v>
      </c>
      <c r="N151" s="258">
        <v>102</v>
      </c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91"/>
      <c r="AG151" s="175"/>
      <c r="AH151" s="175"/>
      <c r="AI151" s="161"/>
      <c r="AJ151" s="161"/>
      <c r="AK151" s="162" t="s">
        <v>303</v>
      </c>
      <c r="AL151" s="161"/>
      <c r="AM151" s="161"/>
      <c r="AN151" s="175"/>
      <c r="AO151" s="161"/>
      <c r="AP151" s="161"/>
      <c r="AQ151" s="161"/>
      <c r="AR151" s="161"/>
    </row>
    <row r="152" spans="1:44" ht="12">
      <c r="A152" s="203"/>
      <c r="B152" s="182"/>
      <c r="C152" s="680" t="s">
        <v>268</v>
      </c>
      <c r="D152" s="680"/>
      <c r="E152" s="680"/>
      <c r="F152" s="192" t="s">
        <v>168</v>
      </c>
      <c r="G152" s="210">
        <v>47.8</v>
      </c>
      <c r="H152" s="192"/>
      <c r="I152" s="220">
        <v>2.6849259999999999</v>
      </c>
      <c r="J152" s="182"/>
      <c r="K152" s="192"/>
      <c r="L152" s="182"/>
      <c r="M152" s="192"/>
      <c r="N152" s="207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91"/>
      <c r="AG152" s="175"/>
      <c r="AH152" s="175"/>
      <c r="AI152" s="161"/>
      <c r="AJ152" s="161"/>
      <c r="AK152" s="161"/>
      <c r="AL152" s="162" t="s">
        <v>268</v>
      </c>
      <c r="AM152" s="161"/>
      <c r="AN152" s="175"/>
      <c r="AO152" s="161"/>
      <c r="AP152" s="161"/>
      <c r="AQ152" s="161"/>
      <c r="AR152" s="161"/>
    </row>
    <row r="153" spans="1:44" ht="12">
      <c r="A153" s="203"/>
      <c r="B153" s="182"/>
      <c r="C153" s="680" t="s">
        <v>167</v>
      </c>
      <c r="D153" s="680"/>
      <c r="E153" s="680"/>
      <c r="F153" s="192" t="s">
        <v>168</v>
      </c>
      <c r="G153" s="209">
        <v>0.51</v>
      </c>
      <c r="H153" s="192"/>
      <c r="I153" s="265">
        <v>2.8646700000000001E-2</v>
      </c>
      <c r="J153" s="182"/>
      <c r="K153" s="192"/>
      <c r="L153" s="182"/>
      <c r="M153" s="192"/>
      <c r="N153" s="207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91"/>
      <c r="AG153" s="175"/>
      <c r="AH153" s="175"/>
      <c r="AI153" s="161"/>
      <c r="AJ153" s="161"/>
      <c r="AK153" s="161"/>
      <c r="AL153" s="162" t="s">
        <v>167</v>
      </c>
      <c r="AM153" s="161"/>
      <c r="AN153" s="175"/>
      <c r="AO153" s="161"/>
      <c r="AP153" s="161"/>
      <c r="AQ153" s="161"/>
      <c r="AR153" s="161"/>
    </row>
    <row r="154" spans="1:44" ht="12">
      <c r="A154" s="203"/>
      <c r="B154" s="182"/>
      <c r="C154" s="681" t="s">
        <v>166</v>
      </c>
      <c r="D154" s="681"/>
      <c r="E154" s="681"/>
      <c r="F154" s="196"/>
      <c r="G154" s="196"/>
      <c r="H154" s="196"/>
      <c r="I154" s="196"/>
      <c r="J154" s="206">
        <v>775.46</v>
      </c>
      <c r="K154" s="196"/>
      <c r="L154" s="206">
        <v>43.56</v>
      </c>
      <c r="M154" s="196"/>
      <c r="N154" s="204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91"/>
      <c r="AG154" s="175"/>
      <c r="AH154" s="175"/>
      <c r="AI154" s="161"/>
      <c r="AJ154" s="161"/>
      <c r="AK154" s="161"/>
      <c r="AL154" s="161"/>
      <c r="AM154" s="162" t="s">
        <v>166</v>
      </c>
      <c r="AN154" s="175"/>
      <c r="AO154" s="161"/>
      <c r="AP154" s="161"/>
      <c r="AQ154" s="161"/>
      <c r="AR154" s="161"/>
    </row>
    <row r="155" spans="1:44" ht="12">
      <c r="A155" s="203"/>
      <c r="B155" s="182"/>
      <c r="C155" s="680" t="s">
        <v>165</v>
      </c>
      <c r="D155" s="680"/>
      <c r="E155" s="680"/>
      <c r="F155" s="192"/>
      <c r="G155" s="192"/>
      <c r="H155" s="192"/>
      <c r="I155" s="192"/>
      <c r="J155" s="182"/>
      <c r="K155" s="192"/>
      <c r="L155" s="201">
        <v>25.02</v>
      </c>
      <c r="M155" s="192"/>
      <c r="N155" s="258">
        <v>816</v>
      </c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91"/>
      <c r="AG155" s="175"/>
      <c r="AH155" s="175"/>
      <c r="AI155" s="161"/>
      <c r="AJ155" s="161"/>
      <c r="AK155" s="161"/>
      <c r="AL155" s="162" t="s">
        <v>165</v>
      </c>
      <c r="AM155" s="161"/>
      <c r="AN155" s="175"/>
      <c r="AO155" s="161"/>
      <c r="AP155" s="161"/>
      <c r="AQ155" s="161"/>
      <c r="AR155" s="161"/>
    </row>
    <row r="156" spans="1:44" ht="22.5">
      <c r="A156" s="203"/>
      <c r="B156" s="182" t="s">
        <v>669</v>
      </c>
      <c r="C156" s="680" t="s">
        <v>668</v>
      </c>
      <c r="D156" s="680"/>
      <c r="E156" s="680"/>
      <c r="F156" s="192" t="s">
        <v>161</v>
      </c>
      <c r="G156" s="202">
        <v>93</v>
      </c>
      <c r="H156" s="192"/>
      <c r="I156" s="202">
        <v>93</v>
      </c>
      <c r="J156" s="182"/>
      <c r="K156" s="192"/>
      <c r="L156" s="201">
        <v>23.27</v>
      </c>
      <c r="M156" s="192"/>
      <c r="N156" s="258">
        <v>759</v>
      </c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91"/>
      <c r="AG156" s="175"/>
      <c r="AH156" s="175"/>
      <c r="AI156" s="161"/>
      <c r="AJ156" s="161"/>
      <c r="AK156" s="161"/>
      <c r="AL156" s="162" t="s">
        <v>668</v>
      </c>
      <c r="AM156" s="161"/>
      <c r="AN156" s="175"/>
      <c r="AO156" s="161"/>
      <c r="AP156" s="161"/>
      <c r="AQ156" s="161"/>
      <c r="AR156" s="161"/>
    </row>
    <row r="157" spans="1:44" ht="22.5">
      <c r="A157" s="203"/>
      <c r="B157" s="182" t="s">
        <v>667</v>
      </c>
      <c r="C157" s="680" t="s">
        <v>666</v>
      </c>
      <c r="D157" s="680"/>
      <c r="E157" s="680"/>
      <c r="F157" s="192" t="s">
        <v>161</v>
      </c>
      <c r="G157" s="202">
        <v>62</v>
      </c>
      <c r="H157" s="192"/>
      <c r="I157" s="202">
        <v>62</v>
      </c>
      <c r="J157" s="182"/>
      <c r="K157" s="192"/>
      <c r="L157" s="201">
        <v>15.51</v>
      </c>
      <c r="M157" s="192"/>
      <c r="N157" s="258">
        <v>506</v>
      </c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91"/>
      <c r="AG157" s="175"/>
      <c r="AH157" s="175"/>
      <c r="AI157" s="161"/>
      <c r="AJ157" s="161"/>
      <c r="AK157" s="161"/>
      <c r="AL157" s="162" t="s">
        <v>666</v>
      </c>
      <c r="AM157" s="161"/>
      <c r="AN157" s="175"/>
      <c r="AO157" s="161"/>
      <c r="AP157" s="161"/>
      <c r="AQ157" s="161"/>
      <c r="AR157" s="161"/>
    </row>
    <row r="158" spans="1:44" ht="12">
      <c r="A158" s="199"/>
      <c r="B158" s="173"/>
      <c r="C158" s="696" t="s">
        <v>159</v>
      </c>
      <c r="D158" s="696"/>
      <c r="E158" s="696"/>
      <c r="F158" s="198"/>
      <c r="G158" s="198"/>
      <c r="H158" s="198"/>
      <c r="I158" s="198"/>
      <c r="J158" s="188"/>
      <c r="K158" s="198"/>
      <c r="L158" s="219">
        <v>82.34</v>
      </c>
      <c r="M158" s="196"/>
      <c r="N158" s="195">
        <v>2204</v>
      </c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91"/>
      <c r="AG158" s="175"/>
      <c r="AH158" s="175"/>
      <c r="AI158" s="161"/>
      <c r="AJ158" s="161"/>
      <c r="AK158" s="161"/>
      <c r="AL158" s="161"/>
      <c r="AM158" s="161"/>
      <c r="AN158" s="175" t="s">
        <v>159</v>
      </c>
      <c r="AO158" s="161"/>
      <c r="AP158" s="161"/>
      <c r="AQ158" s="161"/>
      <c r="AR158" s="161"/>
    </row>
    <row r="159" spans="1:44" ht="12">
      <c r="A159" s="218" t="s">
        <v>261</v>
      </c>
      <c r="B159" s="217" t="s">
        <v>755</v>
      </c>
      <c r="C159" s="696" t="s">
        <v>754</v>
      </c>
      <c r="D159" s="696"/>
      <c r="E159" s="696"/>
      <c r="F159" s="198" t="s">
        <v>296</v>
      </c>
      <c r="G159" s="198"/>
      <c r="H159" s="198"/>
      <c r="I159" s="256">
        <v>5.62</v>
      </c>
      <c r="J159" s="219">
        <v>42</v>
      </c>
      <c r="K159" s="198"/>
      <c r="L159" s="219">
        <v>236.04</v>
      </c>
      <c r="M159" s="256">
        <v>6.32</v>
      </c>
      <c r="N159" s="195">
        <v>1492</v>
      </c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91"/>
      <c r="AG159" s="175"/>
      <c r="AH159" s="175" t="s">
        <v>754</v>
      </c>
      <c r="AI159" s="161"/>
      <c r="AJ159" s="161"/>
      <c r="AK159" s="161"/>
      <c r="AL159" s="161"/>
      <c r="AM159" s="161"/>
      <c r="AN159" s="175"/>
      <c r="AO159" s="161"/>
      <c r="AP159" s="161"/>
      <c r="AQ159" s="161"/>
      <c r="AR159" s="161"/>
    </row>
    <row r="160" spans="1:44" ht="12">
      <c r="A160" s="199"/>
      <c r="B160" s="173"/>
      <c r="C160" s="696" t="s">
        <v>159</v>
      </c>
      <c r="D160" s="696"/>
      <c r="E160" s="696"/>
      <c r="F160" s="198"/>
      <c r="G160" s="198"/>
      <c r="H160" s="198"/>
      <c r="I160" s="198"/>
      <c r="J160" s="188"/>
      <c r="K160" s="198"/>
      <c r="L160" s="219">
        <v>236.04</v>
      </c>
      <c r="M160" s="196"/>
      <c r="N160" s="195">
        <v>1492</v>
      </c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91"/>
      <c r="AG160" s="175"/>
      <c r="AH160" s="175"/>
      <c r="AI160" s="161"/>
      <c r="AJ160" s="161"/>
      <c r="AK160" s="161"/>
      <c r="AL160" s="161"/>
      <c r="AM160" s="161"/>
      <c r="AN160" s="175" t="s">
        <v>159</v>
      </c>
      <c r="AO160" s="161"/>
      <c r="AP160" s="161"/>
      <c r="AQ160" s="161"/>
      <c r="AR160" s="161"/>
    </row>
    <row r="161" spans="1:44" ht="45">
      <c r="A161" s="218" t="s">
        <v>256</v>
      </c>
      <c r="B161" s="217" t="s">
        <v>770</v>
      </c>
      <c r="C161" s="696" t="s">
        <v>769</v>
      </c>
      <c r="D161" s="696"/>
      <c r="E161" s="696"/>
      <c r="F161" s="198" t="s">
        <v>395</v>
      </c>
      <c r="G161" s="198"/>
      <c r="H161" s="198"/>
      <c r="I161" s="264">
        <v>1.9640000000000001E-2</v>
      </c>
      <c r="J161" s="197">
        <v>8060</v>
      </c>
      <c r="K161" s="198"/>
      <c r="L161" s="219">
        <v>158.30000000000001</v>
      </c>
      <c r="M161" s="256">
        <v>6.32</v>
      </c>
      <c r="N161" s="195">
        <v>1000</v>
      </c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91"/>
      <c r="AG161" s="175"/>
      <c r="AH161" s="175" t="s">
        <v>769</v>
      </c>
      <c r="AI161" s="161"/>
      <c r="AJ161" s="161"/>
      <c r="AK161" s="161"/>
      <c r="AL161" s="161"/>
      <c r="AM161" s="161"/>
      <c r="AN161" s="175"/>
      <c r="AO161" s="161"/>
      <c r="AP161" s="161"/>
      <c r="AQ161" s="161"/>
      <c r="AR161" s="161"/>
    </row>
    <row r="162" spans="1:44" ht="12">
      <c r="A162" s="214"/>
      <c r="B162" s="213"/>
      <c r="C162" s="680" t="s">
        <v>768</v>
      </c>
      <c r="D162" s="680"/>
      <c r="E162" s="680"/>
      <c r="F162" s="680"/>
      <c r="G162" s="680"/>
      <c r="H162" s="680"/>
      <c r="I162" s="680"/>
      <c r="J162" s="680"/>
      <c r="K162" s="680"/>
      <c r="L162" s="680"/>
      <c r="M162" s="680"/>
      <c r="N162" s="698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91"/>
      <c r="AG162" s="175"/>
      <c r="AH162" s="175"/>
      <c r="AI162" s="162" t="s">
        <v>768</v>
      </c>
      <c r="AJ162" s="161"/>
      <c r="AK162" s="161"/>
      <c r="AL162" s="161"/>
      <c r="AM162" s="161"/>
      <c r="AN162" s="175"/>
      <c r="AO162" s="161"/>
      <c r="AP162" s="161"/>
      <c r="AQ162" s="161"/>
      <c r="AR162" s="161"/>
    </row>
    <row r="163" spans="1:44" ht="12">
      <c r="A163" s="199"/>
      <c r="B163" s="173"/>
      <c r="C163" s="696" t="s">
        <v>159</v>
      </c>
      <c r="D163" s="696"/>
      <c r="E163" s="696"/>
      <c r="F163" s="198"/>
      <c r="G163" s="198"/>
      <c r="H163" s="198"/>
      <c r="I163" s="198"/>
      <c r="J163" s="188"/>
      <c r="K163" s="198"/>
      <c r="L163" s="219">
        <v>158.30000000000001</v>
      </c>
      <c r="M163" s="196"/>
      <c r="N163" s="195">
        <v>1000</v>
      </c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91"/>
      <c r="AG163" s="175"/>
      <c r="AH163" s="175"/>
      <c r="AI163" s="161"/>
      <c r="AJ163" s="161"/>
      <c r="AK163" s="161"/>
      <c r="AL163" s="161"/>
      <c r="AM163" s="161"/>
      <c r="AN163" s="175" t="s">
        <v>159</v>
      </c>
      <c r="AO163" s="161"/>
      <c r="AP163" s="161"/>
      <c r="AQ163" s="161"/>
      <c r="AR163" s="161"/>
    </row>
    <row r="164" spans="1:44" ht="45">
      <c r="A164" s="218" t="s">
        <v>252</v>
      </c>
      <c r="B164" s="217" t="s">
        <v>767</v>
      </c>
      <c r="C164" s="696" t="s">
        <v>766</v>
      </c>
      <c r="D164" s="696"/>
      <c r="E164" s="696"/>
      <c r="F164" s="198" t="s">
        <v>395</v>
      </c>
      <c r="G164" s="198"/>
      <c r="H164" s="198"/>
      <c r="I164" s="264">
        <v>1.8859999999999998E-2</v>
      </c>
      <c r="J164" s="197">
        <v>8128</v>
      </c>
      <c r="K164" s="198"/>
      <c r="L164" s="219">
        <v>153.29</v>
      </c>
      <c r="M164" s="256">
        <v>6.32</v>
      </c>
      <c r="N164" s="257">
        <v>969</v>
      </c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91"/>
      <c r="AG164" s="175"/>
      <c r="AH164" s="175" t="s">
        <v>766</v>
      </c>
      <c r="AI164" s="161"/>
      <c r="AJ164" s="161"/>
      <c r="AK164" s="161"/>
      <c r="AL164" s="161"/>
      <c r="AM164" s="161"/>
      <c r="AN164" s="175"/>
      <c r="AO164" s="161"/>
      <c r="AP164" s="161"/>
      <c r="AQ164" s="161"/>
      <c r="AR164" s="161"/>
    </row>
    <row r="165" spans="1:44" ht="12">
      <c r="A165" s="214"/>
      <c r="B165" s="213"/>
      <c r="C165" s="680" t="s">
        <v>765</v>
      </c>
      <c r="D165" s="680"/>
      <c r="E165" s="680"/>
      <c r="F165" s="680"/>
      <c r="G165" s="680"/>
      <c r="H165" s="680"/>
      <c r="I165" s="680"/>
      <c r="J165" s="680"/>
      <c r="K165" s="680"/>
      <c r="L165" s="680"/>
      <c r="M165" s="680"/>
      <c r="N165" s="698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91"/>
      <c r="AG165" s="175"/>
      <c r="AH165" s="175"/>
      <c r="AI165" s="162" t="s">
        <v>765</v>
      </c>
      <c r="AJ165" s="161"/>
      <c r="AK165" s="161"/>
      <c r="AL165" s="161"/>
      <c r="AM165" s="161"/>
      <c r="AN165" s="175"/>
      <c r="AO165" s="161"/>
      <c r="AP165" s="161"/>
      <c r="AQ165" s="161"/>
      <c r="AR165" s="161"/>
    </row>
    <row r="166" spans="1:44" ht="12">
      <c r="A166" s="199"/>
      <c r="B166" s="173"/>
      <c r="C166" s="696" t="s">
        <v>159</v>
      </c>
      <c r="D166" s="696"/>
      <c r="E166" s="696"/>
      <c r="F166" s="198"/>
      <c r="G166" s="198"/>
      <c r="H166" s="198"/>
      <c r="I166" s="198"/>
      <c r="J166" s="188"/>
      <c r="K166" s="198"/>
      <c r="L166" s="219">
        <v>153.29</v>
      </c>
      <c r="M166" s="196"/>
      <c r="N166" s="257">
        <v>969</v>
      </c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91"/>
      <c r="AG166" s="175"/>
      <c r="AH166" s="175"/>
      <c r="AI166" s="161"/>
      <c r="AJ166" s="161"/>
      <c r="AK166" s="161"/>
      <c r="AL166" s="161"/>
      <c r="AM166" s="161"/>
      <c r="AN166" s="175" t="s">
        <v>159</v>
      </c>
      <c r="AO166" s="161"/>
      <c r="AP166" s="161"/>
      <c r="AQ166" s="161"/>
      <c r="AR166" s="161"/>
    </row>
    <row r="167" spans="1:44" ht="22.5">
      <c r="A167" s="218" t="s">
        <v>249</v>
      </c>
      <c r="B167" s="217" t="s">
        <v>764</v>
      </c>
      <c r="C167" s="696" t="s">
        <v>763</v>
      </c>
      <c r="D167" s="696"/>
      <c r="E167" s="696"/>
      <c r="F167" s="198" t="s">
        <v>395</v>
      </c>
      <c r="G167" s="198"/>
      <c r="H167" s="198"/>
      <c r="I167" s="221">
        <v>8.9999999999999998E-4</v>
      </c>
      <c r="J167" s="197">
        <v>6580.33</v>
      </c>
      <c r="K167" s="198"/>
      <c r="L167" s="219">
        <v>5.92</v>
      </c>
      <c r="M167" s="256">
        <v>6.32</v>
      </c>
      <c r="N167" s="257">
        <v>37</v>
      </c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91"/>
      <c r="AG167" s="175"/>
      <c r="AH167" s="175" t="s">
        <v>763</v>
      </c>
      <c r="AI167" s="161"/>
      <c r="AJ167" s="161"/>
      <c r="AK167" s="161"/>
      <c r="AL167" s="161"/>
      <c r="AM167" s="161"/>
      <c r="AN167" s="175"/>
      <c r="AO167" s="161"/>
      <c r="AP167" s="161"/>
      <c r="AQ167" s="161"/>
      <c r="AR167" s="161"/>
    </row>
    <row r="168" spans="1:44" ht="12">
      <c r="A168" s="214"/>
      <c r="B168" s="213"/>
      <c r="C168" s="680" t="s">
        <v>762</v>
      </c>
      <c r="D168" s="680"/>
      <c r="E168" s="680"/>
      <c r="F168" s="680"/>
      <c r="G168" s="680"/>
      <c r="H168" s="680"/>
      <c r="I168" s="680"/>
      <c r="J168" s="680"/>
      <c r="K168" s="680"/>
      <c r="L168" s="680"/>
      <c r="M168" s="680"/>
      <c r="N168" s="698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91"/>
      <c r="AG168" s="175"/>
      <c r="AH168" s="175"/>
      <c r="AI168" s="162" t="s">
        <v>762</v>
      </c>
      <c r="AJ168" s="161"/>
      <c r="AK168" s="161"/>
      <c r="AL168" s="161"/>
      <c r="AM168" s="161"/>
      <c r="AN168" s="175"/>
      <c r="AO168" s="161"/>
      <c r="AP168" s="161"/>
      <c r="AQ168" s="161"/>
      <c r="AR168" s="161"/>
    </row>
    <row r="169" spans="1:44" ht="12">
      <c r="A169" s="199"/>
      <c r="B169" s="173"/>
      <c r="C169" s="696" t="s">
        <v>159</v>
      </c>
      <c r="D169" s="696"/>
      <c r="E169" s="696"/>
      <c r="F169" s="198"/>
      <c r="G169" s="198"/>
      <c r="H169" s="198"/>
      <c r="I169" s="198"/>
      <c r="J169" s="188"/>
      <c r="K169" s="198"/>
      <c r="L169" s="219">
        <v>5.92</v>
      </c>
      <c r="M169" s="196"/>
      <c r="N169" s="257">
        <v>37</v>
      </c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91"/>
      <c r="AG169" s="175"/>
      <c r="AH169" s="175"/>
      <c r="AI169" s="161"/>
      <c r="AJ169" s="161"/>
      <c r="AK169" s="161"/>
      <c r="AL169" s="161"/>
      <c r="AM169" s="161"/>
      <c r="AN169" s="175" t="s">
        <v>159</v>
      </c>
      <c r="AO169" s="161"/>
      <c r="AP169" s="161"/>
      <c r="AQ169" s="161"/>
      <c r="AR169" s="161"/>
    </row>
    <row r="170" spans="1:44" ht="33.75">
      <c r="A170" s="218" t="s">
        <v>245</v>
      </c>
      <c r="B170" s="217" t="s">
        <v>761</v>
      </c>
      <c r="C170" s="696" t="s">
        <v>760</v>
      </c>
      <c r="D170" s="696"/>
      <c r="E170" s="696"/>
      <c r="F170" s="198" t="s">
        <v>476</v>
      </c>
      <c r="G170" s="198"/>
      <c r="H170" s="198"/>
      <c r="I170" s="256">
        <v>0.01</v>
      </c>
      <c r="J170" s="188"/>
      <c r="K170" s="198"/>
      <c r="L170" s="188"/>
      <c r="M170" s="198"/>
      <c r="N170" s="215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91"/>
      <c r="AG170" s="175"/>
      <c r="AH170" s="175" t="s">
        <v>760</v>
      </c>
      <c r="AI170" s="161"/>
      <c r="AJ170" s="161"/>
      <c r="AK170" s="161"/>
      <c r="AL170" s="161"/>
      <c r="AM170" s="161"/>
      <c r="AN170" s="175"/>
      <c r="AO170" s="161"/>
      <c r="AP170" s="161"/>
      <c r="AQ170" s="161"/>
      <c r="AR170" s="161"/>
    </row>
    <row r="171" spans="1:44" ht="12">
      <c r="A171" s="260"/>
      <c r="B171" s="182" t="s">
        <v>305</v>
      </c>
      <c r="C171" s="680" t="s">
        <v>304</v>
      </c>
      <c r="D171" s="680"/>
      <c r="E171" s="680"/>
      <c r="F171" s="192" t="s">
        <v>168</v>
      </c>
      <c r="G171" s="202">
        <v>71</v>
      </c>
      <c r="H171" s="192"/>
      <c r="I171" s="209">
        <v>0.71</v>
      </c>
      <c r="J171" s="201">
        <v>8.5299999999999994</v>
      </c>
      <c r="K171" s="192"/>
      <c r="L171" s="201">
        <v>6.06</v>
      </c>
      <c r="M171" s="192"/>
      <c r="N171" s="207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91"/>
      <c r="AG171" s="175"/>
      <c r="AH171" s="175"/>
      <c r="AI171" s="161"/>
      <c r="AJ171" s="162" t="s">
        <v>304</v>
      </c>
      <c r="AK171" s="161"/>
      <c r="AL171" s="161"/>
      <c r="AM171" s="161"/>
      <c r="AN171" s="175"/>
      <c r="AO171" s="161"/>
      <c r="AP171" s="161"/>
      <c r="AQ171" s="161"/>
      <c r="AR171" s="161"/>
    </row>
    <row r="172" spans="1:44" ht="12">
      <c r="A172" s="203"/>
      <c r="B172" s="211">
        <v>1</v>
      </c>
      <c r="C172" s="680" t="s">
        <v>269</v>
      </c>
      <c r="D172" s="680"/>
      <c r="E172" s="680"/>
      <c r="F172" s="192"/>
      <c r="G172" s="192"/>
      <c r="H172" s="192"/>
      <c r="I172" s="192"/>
      <c r="J172" s="201">
        <v>605.63</v>
      </c>
      <c r="K172" s="192"/>
      <c r="L172" s="201">
        <v>6.06</v>
      </c>
      <c r="M172" s="209">
        <v>32.61</v>
      </c>
      <c r="N172" s="258">
        <v>198</v>
      </c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91"/>
      <c r="AG172" s="175"/>
      <c r="AH172" s="175"/>
      <c r="AI172" s="161"/>
      <c r="AJ172" s="161"/>
      <c r="AK172" s="162" t="s">
        <v>269</v>
      </c>
      <c r="AL172" s="161"/>
      <c r="AM172" s="161"/>
      <c r="AN172" s="175"/>
      <c r="AO172" s="161"/>
      <c r="AP172" s="161"/>
      <c r="AQ172" s="161"/>
      <c r="AR172" s="161"/>
    </row>
    <row r="173" spans="1:44" ht="12">
      <c r="A173" s="203"/>
      <c r="B173" s="211">
        <v>2</v>
      </c>
      <c r="C173" s="680" t="s">
        <v>170</v>
      </c>
      <c r="D173" s="680"/>
      <c r="E173" s="680"/>
      <c r="F173" s="192"/>
      <c r="G173" s="192"/>
      <c r="H173" s="192"/>
      <c r="I173" s="192"/>
      <c r="J173" s="201">
        <v>116.3</v>
      </c>
      <c r="K173" s="192"/>
      <c r="L173" s="201">
        <v>1.1599999999999999</v>
      </c>
      <c r="M173" s="209">
        <v>12.04</v>
      </c>
      <c r="N173" s="258">
        <v>14</v>
      </c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91"/>
      <c r="AG173" s="175"/>
      <c r="AH173" s="175"/>
      <c r="AI173" s="161"/>
      <c r="AJ173" s="161"/>
      <c r="AK173" s="162" t="s">
        <v>170</v>
      </c>
      <c r="AL173" s="161"/>
      <c r="AM173" s="161"/>
      <c r="AN173" s="175"/>
      <c r="AO173" s="161"/>
      <c r="AP173" s="161"/>
      <c r="AQ173" s="161"/>
      <c r="AR173" s="161"/>
    </row>
    <row r="174" spans="1:44" ht="12">
      <c r="A174" s="203"/>
      <c r="B174" s="211">
        <v>3</v>
      </c>
      <c r="C174" s="680" t="s">
        <v>169</v>
      </c>
      <c r="D174" s="680"/>
      <c r="E174" s="680"/>
      <c r="F174" s="192"/>
      <c r="G174" s="192"/>
      <c r="H174" s="192"/>
      <c r="I174" s="192"/>
      <c r="J174" s="201">
        <v>3.94</v>
      </c>
      <c r="K174" s="192"/>
      <c r="L174" s="201">
        <v>0.04</v>
      </c>
      <c r="M174" s="209">
        <v>32.61</v>
      </c>
      <c r="N174" s="258">
        <v>1</v>
      </c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91"/>
      <c r="AG174" s="175"/>
      <c r="AH174" s="175"/>
      <c r="AI174" s="161"/>
      <c r="AJ174" s="161"/>
      <c r="AK174" s="162" t="s">
        <v>169</v>
      </c>
      <c r="AL174" s="161"/>
      <c r="AM174" s="161"/>
      <c r="AN174" s="175"/>
      <c r="AO174" s="161"/>
      <c r="AP174" s="161"/>
      <c r="AQ174" s="161"/>
      <c r="AR174" s="161"/>
    </row>
    <row r="175" spans="1:44" ht="12">
      <c r="A175" s="203"/>
      <c r="B175" s="211">
        <v>4</v>
      </c>
      <c r="C175" s="680" t="s">
        <v>303</v>
      </c>
      <c r="D175" s="680"/>
      <c r="E175" s="680"/>
      <c r="F175" s="192"/>
      <c r="G175" s="192"/>
      <c r="H175" s="192"/>
      <c r="I175" s="192"/>
      <c r="J175" s="201">
        <v>188.48</v>
      </c>
      <c r="K175" s="192"/>
      <c r="L175" s="201">
        <v>1.88</v>
      </c>
      <c r="M175" s="209">
        <v>6.32</v>
      </c>
      <c r="N175" s="258">
        <v>12</v>
      </c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91"/>
      <c r="AG175" s="175"/>
      <c r="AH175" s="175"/>
      <c r="AI175" s="161"/>
      <c r="AJ175" s="161"/>
      <c r="AK175" s="162" t="s">
        <v>303</v>
      </c>
      <c r="AL175" s="161"/>
      <c r="AM175" s="161"/>
      <c r="AN175" s="175"/>
      <c r="AO175" s="161"/>
      <c r="AP175" s="161"/>
      <c r="AQ175" s="161"/>
      <c r="AR175" s="161"/>
    </row>
    <row r="176" spans="1:44" ht="12">
      <c r="A176" s="203"/>
      <c r="B176" s="182"/>
      <c r="C176" s="680" t="s">
        <v>268</v>
      </c>
      <c r="D176" s="680"/>
      <c r="E176" s="680"/>
      <c r="F176" s="192" t="s">
        <v>168</v>
      </c>
      <c r="G176" s="202">
        <v>71</v>
      </c>
      <c r="H176" s="192"/>
      <c r="I176" s="209">
        <v>0.71</v>
      </c>
      <c r="J176" s="182"/>
      <c r="K176" s="192"/>
      <c r="L176" s="182"/>
      <c r="M176" s="192"/>
      <c r="N176" s="207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91"/>
      <c r="AG176" s="175"/>
      <c r="AH176" s="175"/>
      <c r="AI176" s="161"/>
      <c r="AJ176" s="161"/>
      <c r="AK176" s="161"/>
      <c r="AL176" s="162" t="s">
        <v>268</v>
      </c>
      <c r="AM176" s="161"/>
      <c r="AN176" s="175"/>
      <c r="AO176" s="161"/>
      <c r="AP176" s="161"/>
      <c r="AQ176" s="161"/>
      <c r="AR176" s="161"/>
    </row>
    <row r="177" spans="1:44" ht="12">
      <c r="A177" s="203"/>
      <c r="B177" s="182"/>
      <c r="C177" s="680" t="s">
        <v>167</v>
      </c>
      <c r="D177" s="680"/>
      <c r="E177" s="680"/>
      <c r="F177" s="192" t="s">
        <v>168</v>
      </c>
      <c r="G177" s="209">
        <v>0.34</v>
      </c>
      <c r="H177" s="192"/>
      <c r="I177" s="261">
        <v>3.3999999999999998E-3</v>
      </c>
      <c r="J177" s="182"/>
      <c r="K177" s="192"/>
      <c r="L177" s="182"/>
      <c r="M177" s="192"/>
      <c r="N177" s="207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91"/>
      <c r="AG177" s="175"/>
      <c r="AH177" s="175"/>
      <c r="AI177" s="161"/>
      <c r="AJ177" s="161"/>
      <c r="AK177" s="161"/>
      <c r="AL177" s="162" t="s">
        <v>167</v>
      </c>
      <c r="AM177" s="161"/>
      <c r="AN177" s="175"/>
      <c r="AO177" s="161"/>
      <c r="AP177" s="161"/>
      <c r="AQ177" s="161"/>
      <c r="AR177" s="161"/>
    </row>
    <row r="178" spans="1:44" ht="12">
      <c r="A178" s="203"/>
      <c r="B178" s="182"/>
      <c r="C178" s="681" t="s">
        <v>166</v>
      </c>
      <c r="D178" s="681"/>
      <c r="E178" s="681"/>
      <c r="F178" s="196"/>
      <c r="G178" s="196"/>
      <c r="H178" s="196"/>
      <c r="I178" s="196"/>
      <c r="J178" s="206">
        <v>910.41</v>
      </c>
      <c r="K178" s="196"/>
      <c r="L178" s="206">
        <v>9.1</v>
      </c>
      <c r="M178" s="196"/>
      <c r="N178" s="204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91"/>
      <c r="AG178" s="175"/>
      <c r="AH178" s="175"/>
      <c r="AI178" s="161"/>
      <c r="AJ178" s="161"/>
      <c r="AK178" s="161"/>
      <c r="AL178" s="161"/>
      <c r="AM178" s="162" t="s">
        <v>166</v>
      </c>
      <c r="AN178" s="175"/>
      <c r="AO178" s="161"/>
      <c r="AP178" s="161"/>
      <c r="AQ178" s="161"/>
      <c r="AR178" s="161"/>
    </row>
    <row r="179" spans="1:44" ht="12">
      <c r="A179" s="203"/>
      <c r="B179" s="182"/>
      <c r="C179" s="680" t="s">
        <v>165</v>
      </c>
      <c r="D179" s="680"/>
      <c r="E179" s="680"/>
      <c r="F179" s="192"/>
      <c r="G179" s="192"/>
      <c r="H179" s="192"/>
      <c r="I179" s="192"/>
      <c r="J179" s="182"/>
      <c r="K179" s="192"/>
      <c r="L179" s="201">
        <v>6.1</v>
      </c>
      <c r="M179" s="192"/>
      <c r="N179" s="258">
        <v>199</v>
      </c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91"/>
      <c r="AG179" s="175"/>
      <c r="AH179" s="175"/>
      <c r="AI179" s="161"/>
      <c r="AJ179" s="161"/>
      <c r="AK179" s="161"/>
      <c r="AL179" s="162" t="s">
        <v>165</v>
      </c>
      <c r="AM179" s="161"/>
      <c r="AN179" s="175"/>
      <c r="AO179" s="161"/>
      <c r="AP179" s="161"/>
      <c r="AQ179" s="161"/>
      <c r="AR179" s="161"/>
    </row>
    <row r="180" spans="1:44" ht="22.5">
      <c r="A180" s="203"/>
      <c r="B180" s="182" t="s">
        <v>759</v>
      </c>
      <c r="C180" s="680" t="s">
        <v>758</v>
      </c>
      <c r="D180" s="680"/>
      <c r="E180" s="680"/>
      <c r="F180" s="192" t="s">
        <v>161</v>
      </c>
      <c r="G180" s="202">
        <v>110</v>
      </c>
      <c r="H180" s="192"/>
      <c r="I180" s="202">
        <v>110</v>
      </c>
      <c r="J180" s="182"/>
      <c r="K180" s="192"/>
      <c r="L180" s="201">
        <v>6.71</v>
      </c>
      <c r="M180" s="192"/>
      <c r="N180" s="258">
        <v>219</v>
      </c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91"/>
      <c r="AG180" s="175"/>
      <c r="AH180" s="175"/>
      <c r="AI180" s="161"/>
      <c r="AJ180" s="161"/>
      <c r="AK180" s="161"/>
      <c r="AL180" s="162" t="s">
        <v>758</v>
      </c>
      <c r="AM180" s="161"/>
      <c r="AN180" s="175"/>
      <c r="AO180" s="161"/>
      <c r="AP180" s="161"/>
      <c r="AQ180" s="161"/>
      <c r="AR180" s="161"/>
    </row>
    <row r="181" spans="1:44" ht="22.5">
      <c r="A181" s="203"/>
      <c r="B181" s="182" t="s">
        <v>757</v>
      </c>
      <c r="C181" s="680" t="s">
        <v>756</v>
      </c>
      <c r="D181" s="680"/>
      <c r="E181" s="680"/>
      <c r="F181" s="192" t="s">
        <v>161</v>
      </c>
      <c r="G181" s="202">
        <v>73</v>
      </c>
      <c r="H181" s="192"/>
      <c r="I181" s="202">
        <v>73</v>
      </c>
      <c r="J181" s="182"/>
      <c r="K181" s="192"/>
      <c r="L181" s="201">
        <v>4.45</v>
      </c>
      <c r="M181" s="192"/>
      <c r="N181" s="258">
        <v>145</v>
      </c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91"/>
      <c r="AG181" s="175"/>
      <c r="AH181" s="175"/>
      <c r="AI181" s="161"/>
      <c r="AJ181" s="161"/>
      <c r="AK181" s="161"/>
      <c r="AL181" s="162" t="s">
        <v>756</v>
      </c>
      <c r="AM181" s="161"/>
      <c r="AN181" s="175"/>
      <c r="AO181" s="161"/>
      <c r="AP181" s="161"/>
      <c r="AQ181" s="161"/>
      <c r="AR181" s="161"/>
    </row>
    <row r="182" spans="1:44" ht="12">
      <c r="A182" s="199"/>
      <c r="B182" s="173"/>
      <c r="C182" s="696" t="s">
        <v>159</v>
      </c>
      <c r="D182" s="696"/>
      <c r="E182" s="696"/>
      <c r="F182" s="198"/>
      <c r="G182" s="198"/>
      <c r="H182" s="198"/>
      <c r="I182" s="198"/>
      <c r="J182" s="188"/>
      <c r="K182" s="198"/>
      <c r="L182" s="219">
        <v>20.260000000000002</v>
      </c>
      <c r="M182" s="196"/>
      <c r="N182" s="257">
        <v>588</v>
      </c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91"/>
      <c r="AG182" s="175"/>
      <c r="AH182" s="175"/>
      <c r="AI182" s="161"/>
      <c r="AJ182" s="161"/>
      <c r="AK182" s="161"/>
      <c r="AL182" s="161"/>
      <c r="AM182" s="161"/>
      <c r="AN182" s="175" t="s">
        <v>159</v>
      </c>
      <c r="AO182" s="161"/>
      <c r="AP182" s="161"/>
      <c r="AQ182" s="161"/>
      <c r="AR182" s="161"/>
    </row>
    <row r="183" spans="1:44" ht="12">
      <c r="A183" s="218" t="s">
        <v>705</v>
      </c>
      <c r="B183" s="217" t="s">
        <v>755</v>
      </c>
      <c r="C183" s="696" t="s">
        <v>754</v>
      </c>
      <c r="D183" s="696"/>
      <c r="E183" s="696"/>
      <c r="F183" s="198" t="s">
        <v>296</v>
      </c>
      <c r="G183" s="198"/>
      <c r="H183" s="198"/>
      <c r="I183" s="221">
        <v>1.5725</v>
      </c>
      <c r="J183" s="219">
        <v>42</v>
      </c>
      <c r="K183" s="198"/>
      <c r="L183" s="219">
        <v>66.05</v>
      </c>
      <c r="M183" s="256">
        <v>6.32</v>
      </c>
      <c r="N183" s="257">
        <v>417</v>
      </c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91"/>
      <c r="AG183" s="175"/>
      <c r="AH183" s="175" t="s">
        <v>754</v>
      </c>
      <c r="AI183" s="161"/>
      <c r="AJ183" s="161"/>
      <c r="AK183" s="161"/>
      <c r="AL183" s="161"/>
      <c r="AM183" s="161"/>
      <c r="AN183" s="175"/>
      <c r="AO183" s="161"/>
      <c r="AP183" s="161"/>
      <c r="AQ183" s="161"/>
      <c r="AR183" s="161"/>
    </row>
    <row r="184" spans="1:44" ht="12">
      <c r="A184" s="214"/>
      <c r="B184" s="213"/>
      <c r="C184" s="680" t="s">
        <v>753</v>
      </c>
      <c r="D184" s="680"/>
      <c r="E184" s="680"/>
      <c r="F184" s="680"/>
      <c r="G184" s="680"/>
      <c r="H184" s="680"/>
      <c r="I184" s="680"/>
      <c r="J184" s="680"/>
      <c r="K184" s="680"/>
      <c r="L184" s="680"/>
      <c r="M184" s="680"/>
      <c r="N184" s="698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91"/>
      <c r="AG184" s="175"/>
      <c r="AH184" s="175"/>
      <c r="AI184" s="162" t="s">
        <v>753</v>
      </c>
      <c r="AJ184" s="161"/>
      <c r="AK184" s="161"/>
      <c r="AL184" s="161"/>
      <c r="AM184" s="161"/>
      <c r="AN184" s="175"/>
      <c r="AO184" s="161"/>
      <c r="AP184" s="161"/>
      <c r="AQ184" s="161"/>
      <c r="AR184" s="161"/>
    </row>
    <row r="185" spans="1:44" ht="12">
      <c r="A185" s="199"/>
      <c r="B185" s="173"/>
      <c r="C185" s="696" t="s">
        <v>159</v>
      </c>
      <c r="D185" s="696"/>
      <c r="E185" s="696"/>
      <c r="F185" s="198"/>
      <c r="G185" s="198"/>
      <c r="H185" s="198"/>
      <c r="I185" s="198"/>
      <c r="J185" s="188"/>
      <c r="K185" s="198"/>
      <c r="L185" s="219">
        <v>66.05</v>
      </c>
      <c r="M185" s="196"/>
      <c r="N185" s="257">
        <v>417</v>
      </c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91"/>
      <c r="AG185" s="175"/>
      <c r="AH185" s="175"/>
      <c r="AI185" s="161"/>
      <c r="AJ185" s="161"/>
      <c r="AK185" s="161"/>
      <c r="AL185" s="161"/>
      <c r="AM185" s="161"/>
      <c r="AN185" s="175" t="s">
        <v>159</v>
      </c>
      <c r="AO185" s="161"/>
      <c r="AP185" s="161"/>
      <c r="AQ185" s="161"/>
      <c r="AR185" s="161"/>
    </row>
    <row r="186" spans="1:44" ht="12">
      <c r="A186" s="218" t="s">
        <v>701</v>
      </c>
      <c r="B186" s="217" t="s">
        <v>752</v>
      </c>
      <c r="C186" s="696" t="s">
        <v>751</v>
      </c>
      <c r="D186" s="696"/>
      <c r="E186" s="696"/>
      <c r="F186" s="198" t="s">
        <v>468</v>
      </c>
      <c r="G186" s="198"/>
      <c r="H186" s="198"/>
      <c r="I186" s="268">
        <v>2</v>
      </c>
      <c r="J186" s="219">
        <v>12</v>
      </c>
      <c r="K186" s="198"/>
      <c r="L186" s="219">
        <v>24</v>
      </c>
      <c r="M186" s="256">
        <v>6.32</v>
      </c>
      <c r="N186" s="257">
        <v>152</v>
      </c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91"/>
      <c r="AG186" s="175"/>
      <c r="AH186" s="175" t="s">
        <v>751</v>
      </c>
      <c r="AI186" s="161"/>
      <c r="AJ186" s="161"/>
      <c r="AK186" s="161"/>
      <c r="AL186" s="161"/>
      <c r="AM186" s="161"/>
      <c r="AN186" s="175"/>
      <c r="AO186" s="161"/>
      <c r="AP186" s="161"/>
      <c r="AQ186" s="161"/>
      <c r="AR186" s="161"/>
    </row>
    <row r="187" spans="1:44" ht="12">
      <c r="A187" s="199"/>
      <c r="B187" s="173"/>
      <c r="C187" s="696" t="s">
        <v>159</v>
      </c>
      <c r="D187" s="696"/>
      <c r="E187" s="696"/>
      <c r="F187" s="198"/>
      <c r="G187" s="198"/>
      <c r="H187" s="198"/>
      <c r="I187" s="198"/>
      <c r="J187" s="188"/>
      <c r="K187" s="198"/>
      <c r="L187" s="219">
        <v>24</v>
      </c>
      <c r="M187" s="196"/>
      <c r="N187" s="257">
        <v>152</v>
      </c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91"/>
      <c r="AG187" s="175"/>
      <c r="AH187" s="175"/>
      <c r="AI187" s="161"/>
      <c r="AJ187" s="161"/>
      <c r="AK187" s="161"/>
      <c r="AL187" s="161"/>
      <c r="AM187" s="161"/>
      <c r="AN187" s="175" t="s">
        <v>159</v>
      </c>
      <c r="AO187" s="161"/>
      <c r="AP187" s="161"/>
      <c r="AQ187" s="161"/>
      <c r="AR187" s="161"/>
    </row>
    <row r="188" spans="1:44" ht="12">
      <c r="A188" s="218" t="s">
        <v>750</v>
      </c>
      <c r="B188" s="217" t="s">
        <v>749</v>
      </c>
      <c r="C188" s="696" t="s">
        <v>748</v>
      </c>
      <c r="D188" s="696"/>
      <c r="E188" s="696"/>
      <c r="F188" s="198" t="s">
        <v>476</v>
      </c>
      <c r="G188" s="198"/>
      <c r="H188" s="198"/>
      <c r="I188" s="256">
        <v>0.04</v>
      </c>
      <c r="J188" s="188"/>
      <c r="K188" s="198"/>
      <c r="L188" s="188"/>
      <c r="M188" s="198"/>
      <c r="N188" s="215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91"/>
      <c r="AG188" s="175"/>
      <c r="AH188" s="175" t="s">
        <v>748</v>
      </c>
      <c r="AI188" s="161"/>
      <c r="AJ188" s="161"/>
      <c r="AK188" s="161"/>
      <c r="AL188" s="161"/>
      <c r="AM188" s="161"/>
      <c r="AN188" s="175"/>
      <c r="AO188" s="161"/>
      <c r="AP188" s="161"/>
      <c r="AQ188" s="161"/>
      <c r="AR188" s="161"/>
    </row>
    <row r="189" spans="1:44" ht="12">
      <c r="A189" s="260"/>
      <c r="B189" s="182" t="s">
        <v>305</v>
      </c>
      <c r="C189" s="680" t="s">
        <v>304</v>
      </c>
      <c r="D189" s="680"/>
      <c r="E189" s="680"/>
      <c r="F189" s="192" t="s">
        <v>168</v>
      </c>
      <c r="G189" s="202">
        <v>69</v>
      </c>
      <c r="H189" s="192"/>
      <c r="I189" s="209">
        <v>2.76</v>
      </c>
      <c r="J189" s="201">
        <v>8.5299999999999994</v>
      </c>
      <c r="K189" s="192"/>
      <c r="L189" s="201">
        <v>23.54</v>
      </c>
      <c r="M189" s="192"/>
      <c r="N189" s="207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91"/>
      <c r="AG189" s="175"/>
      <c r="AH189" s="175"/>
      <c r="AI189" s="161"/>
      <c r="AJ189" s="162" t="s">
        <v>304</v>
      </c>
      <c r="AK189" s="161"/>
      <c r="AL189" s="161"/>
      <c r="AM189" s="161"/>
      <c r="AN189" s="175"/>
      <c r="AO189" s="161"/>
      <c r="AP189" s="161"/>
      <c r="AQ189" s="161"/>
      <c r="AR189" s="161"/>
    </row>
    <row r="190" spans="1:44" ht="12">
      <c r="A190" s="203"/>
      <c r="B190" s="211">
        <v>1</v>
      </c>
      <c r="C190" s="680" t="s">
        <v>269</v>
      </c>
      <c r="D190" s="680"/>
      <c r="E190" s="680"/>
      <c r="F190" s="192"/>
      <c r="G190" s="192"/>
      <c r="H190" s="192"/>
      <c r="I190" s="192"/>
      <c r="J190" s="201">
        <v>588.57000000000005</v>
      </c>
      <c r="K190" s="192"/>
      <c r="L190" s="201">
        <v>23.54</v>
      </c>
      <c r="M190" s="209">
        <v>32.61</v>
      </c>
      <c r="N190" s="258">
        <v>768</v>
      </c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91"/>
      <c r="AG190" s="175"/>
      <c r="AH190" s="175"/>
      <c r="AI190" s="161"/>
      <c r="AJ190" s="161"/>
      <c r="AK190" s="162" t="s">
        <v>269</v>
      </c>
      <c r="AL190" s="161"/>
      <c r="AM190" s="161"/>
      <c r="AN190" s="175"/>
      <c r="AO190" s="161"/>
      <c r="AP190" s="161"/>
      <c r="AQ190" s="161"/>
      <c r="AR190" s="161"/>
    </row>
    <row r="191" spans="1:44" ht="12">
      <c r="A191" s="203"/>
      <c r="B191" s="211">
        <v>4</v>
      </c>
      <c r="C191" s="680" t="s">
        <v>303</v>
      </c>
      <c r="D191" s="680"/>
      <c r="E191" s="680"/>
      <c r="F191" s="192"/>
      <c r="G191" s="192"/>
      <c r="H191" s="192"/>
      <c r="I191" s="192"/>
      <c r="J191" s="201">
        <v>287.47000000000003</v>
      </c>
      <c r="K191" s="192"/>
      <c r="L191" s="201">
        <v>11.5</v>
      </c>
      <c r="M191" s="209">
        <v>6.32</v>
      </c>
      <c r="N191" s="258">
        <v>73</v>
      </c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91"/>
      <c r="AG191" s="175"/>
      <c r="AH191" s="175"/>
      <c r="AI191" s="161"/>
      <c r="AJ191" s="161"/>
      <c r="AK191" s="162" t="s">
        <v>303</v>
      </c>
      <c r="AL191" s="161"/>
      <c r="AM191" s="161"/>
      <c r="AN191" s="175"/>
      <c r="AO191" s="161"/>
      <c r="AP191" s="161"/>
      <c r="AQ191" s="161"/>
      <c r="AR191" s="161"/>
    </row>
    <row r="192" spans="1:44" ht="12">
      <c r="A192" s="203"/>
      <c r="B192" s="182"/>
      <c r="C192" s="680" t="s">
        <v>268</v>
      </c>
      <c r="D192" s="680"/>
      <c r="E192" s="680"/>
      <c r="F192" s="192" t="s">
        <v>168</v>
      </c>
      <c r="G192" s="202">
        <v>69</v>
      </c>
      <c r="H192" s="192"/>
      <c r="I192" s="209">
        <v>2.76</v>
      </c>
      <c r="J192" s="182"/>
      <c r="K192" s="192"/>
      <c r="L192" s="182"/>
      <c r="M192" s="192"/>
      <c r="N192" s="207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91"/>
      <c r="AG192" s="175"/>
      <c r="AH192" s="175"/>
      <c r="AI192" s="161"/>
      <c r="AJ192" s="161"/>
      <c r="AK192" s="161"/>
      <c r="AL192" s="162" t="s">
        <v>268</v>
      </c>
      <c r="AM192" s="161"/>
      <c r="AN192" s="175"/>
      <c r="AO192" s="161"/>
      <c r="AP192" s="161"/>
      <c r="AQ192" s="161"/>
      <c r="AR192" s="161"/>
    </row>
    <row r="193" spans="1:44" ht="12">
      <c r="A193" s="203"/>
      <c r="B193" s="182"/>
      <c r="C193" s="681" t="s">
        <v>166</v>
      </c>
      <c r="D193" s="681"/>
      <c r="E193" s="681"/>
      <c r="F193" s="196"/>
      <c r="G193" s="196"/>
      <c r="H193" s="196"/>
      <c r="I193" s="196"/>
      <c r="J193" s="206">
        <v>876.04</v>
      </c>
      <c r="K193" s="196"/>
      <c r="L193" s="206">
        <v>35.04</v>
      </c>
      <c r="M193" s="196"/>
      <c r="N193" s="204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91"/>
      <c r="AG193" s="175"/>
      <c r="AH193" s="175"/>
      <c r="AI193" s="161"/>
      <c r="AJ193" s="161"/>
      <c r="AK193" s="161"/>
      <c r="AL193" s="161"/>
      <c r="AM193" s="162" t="s">
        <v>166</v>
      </c>
      <c r="AN193" s="175"/>
      <c r="AO193" s="161"/>
      <c r="AP193" s="161"/>
      <c r="AQ193" s="161"/>
      <c r="AR193" s="161"/>
    </row>
    <row r="194" spans="1:44" ht="12">
      <c r="A194" s="203"/>
      <c r="B194" s="182"/>
      <c r="C194" s="680" t="s">
        <v>165</v>
      </c>
      <c r="D194" s="680"/>
      <c r="E194" s="680"/>
      <c r="F194" s="192"/>
      <c r="G194" s="192"/>
      <c r="H194" s="192"/>
      <c r="I194" s="192"/>
      <c r="J194" s="182"/>
      <c r="K194" s="192"/>
      <c r="L194" s="201">
        <v>23.54</v>
      </c>
      <c r="M194" s="192"/>
      <c r="N194" s="258">
        <v>768</v>
      </c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91"/>
      <c r="AG194" s="175"/>
      <c r="AH194" s="175"/>
      <c r="AI194" s="161"/>
      <c r="AJ194" s="161"/>
      <c r="AK194" s="161"/>
      <c r="AL194" s="162" t="s">
        <v>165</v>
      </c>
      <c r="AM194" s="161"/>
      <c r="AN194" s="175"/>
      <c r="AO194" s="161"/>
      <c r="AP194" s="161"/>
      <c r="AQ194" s="161"/>
      <c r="AR194" s="161"/>
    </row>
    <row r="195" spans="1:44" ht="45">
      <c r="A195" s="203"/>
      <c r="B195" s="182" t="s">
        <v>474</v>
      </c>
      <c r="C195" s="680" t="s">
        <v>473</v>
      </c>
      <c r="D195" s="680"/>
      <c r="E195" s="680"/>
      <c r="F195" s="192" t="s">
        <v>161</v>
      </c>
      <c r="G195" s="202">
        <v>147</v>
      </c>
      <c r="H195" s="192"/>
      <c r="I195" s="202">
        <v>147</v>
      </c>
      <c r="J195" s="182"/>
      <c r="K195" s="192"/>
      <c r="L195" s="201">
        <v>34.6</v>
      </c>
      <c r="M195" s="192"/>
      <c r="N195" s="200">
        <v>1129</v>
      </c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91"/>
      <c r="AG195" s="175"/>
      <c r="AH195" s="175"/>
      <c r="AI195" s="161"/>
      <c r="AJ195" s="161"/>
      <c r="AK195" s="161"/>
      <c r="AL195" s="162" t="s">
        <v>473</v>
      </c>
      <c r="AM195" s="161"/>
      <c r="AN195" s="175"/>
      <c r="AO195" s="161"/>
      <c r="AP195" s="161"/>
      <c r="AQ195" s="161"/>
      <c r="AR195" s="161"/>
    </row>
    <row r="196" spans="1:44" ht="45">
      <c r="A196" s="203"/>
      <c r="B196" s="182" t="s">
        <v>747</v>
      </c>
      <c r="C196" s="680" t="s">
        <v>471</v>
      </c>
      <c r="D196" s="680"/>
      <c r="E196" s="680"/>
      <c r="F196" s="192" t="s">
        <v>161</v>
      </c>
      <c r="G196" s="202">
        <v>134</v>
      </c>
      <c r="H196" s="192"/>
      <c r="I196" s="202">
        <v>134</v>
      </c>
      <c r="J196" s="182"/>
      <c r="K196" s="192"/>
      <c r="L196" s="201">
        <v>31.54</v>
      </c>
      <c r="M196" s="192"/>
      <c r="N196" s="200">
        <v>1029</v>
      </c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91"/>
      <c r="AG196" s="175"/>
      <c r="AH196" s="175"/>
      <c r="AI196" s="161"/>
      <c r="AJ196" s="161"/>
      <c r="AK196" s="161"/>
      <c r="AL196" s="162" t="s">
        <v>471</v>
      </c>
      <c r="AM196" s="161"/>
      <c r="AN196" s="175"/>
      <c r="AO196" s="161"/>
      <c r="AP196" s="161"/>
      <c r="AQ196" s="161"/>
      <c r="AR196" s="161"/>
    </row>
    <row r="197" spans="1:44" ht="12">
      <c r="A197" s="199"/>
      <c r="B197" s="173"/>
      <c r="C197" s="696" t="s">
        <v>159</v>
      </c>
      <c r="D197" s="696"/>
      <c r="E197" s="696"/>
      <c r="F197" s="198"/>
      <c r="G197" s="198"/>
      <c r="H197" s="198"/>
      <c r="I197" s="198"/>
      <c r="J197" s="188"/>
      <c r="K197" s="198"/>
      <c r="L197" s="219">
        <v>101.18</v>
      </c>
      <c r="M197" s="196"/>
      <c r="N197" s="195">
        <v>2999</v>
      </c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91"/>
      <c r="AG197" s="175"/>
      <c r="AH197" s="175"/>
      <c r="AI197" s="161"/>
      <c r="AJ197" s="161"/>
      <c r="AK197" s="161"/>
      <c r="AL197" s="161"/>
      <c r="AM197" s="161"/>
      <c r="AN197" s="175" t="s">
        <v>159</v>
      </c>
      <c r="AO197" s="161"/>
      <c r="AP197" s="161"/>
      <c r="AQ197" s="161"/>
      <c r="AR197" s="161"/>
    </row>
    <row r="198" spans="1:44" ht="12">
      <c r="A198" s="218" t="s">
        <v>697</v>
      </c>
      <c r="B198" s="217" t="s">
        <v>746</v>
      </c>
      <c r="C198" s="696" t="s">
        <v>745</v>
      </c>
      <c r="D198" s="696"/>
      <c r="E198" s="696"/>
      <c r="F198" s="198" t="s">
        <v>468</v>
      </c>
      <c r="G198" s="198"/>
      <c r="H198" s="198"/>
      <c r="I198" s="268">
        <v>4</v>
      </c>
      <c r="J198" s="219">
        <v>4.4000000000000004</v>
      </c>
      <c r="K198" s="198"/>
      <c r="L198" s="219">
        <v>17.600000000000001</v>
      </c>
      <c r="M198" s="256">
        <v>6.32</v>
      </c>
      <c r="N198" s="257">
        <v>111</v>
      </c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91"/>
      <c r="AG198" s="175"/>
      <c r="AH198" s="175" t="s">
        <v>745</v>
      </c>
      <c r="AI198" s="161"/>
      <c r="AJ198" s="161"/>
      <c r="AK198" s="161"/>
      <c r="AL198" s="161"/>
      <c r="AM198" s="161"/>
      <c r="AN198" s="175"/>
      <c r="AO198" s="161"/>
      <c r="AP198" s="161"/>
      <c r="AQ198" s="161"/>
      <c r="AR198" s="161"/>
    </row>
    <row r="199" spans="1:44" ht="12">
      <c r="A199" s="199"/>
      <c r="B199" s="173"/>
      <c r="C199" s="696" t="s">
        <v>159</v>
      </c>
      <c r="D199" s="696"/>
      <c r="E199" s="696"/>
      <c r="F199" s="198"/>
      <c r="G199" s="198"/>
      <c r="H199" s="198"/>
      <c r="I199" s="198"/>
      <c r="J199" s="188"/>
      <c r="K199" s="198"/>
      <c r="L199" s="219">
        <v>17.600000000000001</v>
      </c>
      <c r="M199" s="196"/>
      <c r="N199" s="257">
        <v>111</v>
      </c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91"/>
      <c r="AG199" s="175"/>
      <c r="AH199" s="175"/>
      <c r="AI199" s="161"/>
      <c r="AJ199" s="161"/>
      <c r="AK199" s="161"/>
      <c r="AL199" s="161"/>
      <c r="AM199" s="161"/>
      <c r="AN199" s="175" t="s">
        <v>159</v>
      </c>
      <c r="AO199" s="161"/>
      <c r="AP199" s="161"/>
      <c r="AQ199" s="161"/>
      <c r="AR199" s="161"/>
    </row>
    <row r="200" spans="1:44" ht="33.75">
      <c r="A200" s="218" t="s">
        <v>693</v>
      </c>
      <c r="B200" s="217" t="s">
        <v>544</v>
      </c>
      <c r="C200" s="696" t="s">
        <v>714</v>
      </c>
      <c r="D200" s="696"/>
      <c r="E200" s="696"/>
      <c r="F200" s="198" t="s">
        <v>308</v>
      </c>
      <c r="G200" s="198"/>
      <c r="H200" s="198"/>
      <c r="I200" s="266">
        <v>7.5051999999999994E-2</v>
      </c>
      <c r="J200" s="188"/>
      <c r="K200" s="198"/>
      <c r="L200" s="188"/>
      <c r="M200" s="198"/>
      <c r="N200" s="215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91"/>
      <c r="AG200" s="175"/>
      <c r="AH200" s="175" t="s">
        <v>714</v>
      </c>
      <c r="AI200" s="161"/>
      <c r="AJ200" s="161"/>
      <c r="AK200" s="161"/>
      <c r="AL200" s="161"/>
      <c r="AM200" s="161"/>
      <c r="AN200" s="175"/>
      <c r="AO200" s="161"/>
      <c r="AP200" s="161"/>
      <c r="AQ200" s="161"/>
      <c r="AR200" s="161"/>
    </row>
    <row r="201" spans="1:44" ht="12">
      <c r="A201" s="214"/>
      <c r="B201" s="213"/>
      <c r="C201" s="680" t="s">
        <v>744</v>
      </c>
      <c r="D201" s="680"/>
      <c r="E201" s="680"/>
      <c r="F201" s="680"/>
      <c r="G201" s="680"/>
      <c r="H201" s="680"/>
      <c r="I201" s="680"/>
      <c r="J201" s="680"/>
      <c r="K201" s="680"/>
      <c r="L201" s="680"/>
      <c r="M201" s="680"/>
      <c r="N201" s="698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91"/>
      <c r="AG201" s="175"/>
      <c r="AH201" s="175"/>
      <c r="AI201" s="162" t="s">
        <v>744</v>
      </c>
      <c r="AJ201" s="161"/>
      <c r="AK201" s="161"/>
      <c r="AL201" s="161"/>
      <c r="AM201" s="161"/>
      <c r="AN201" s="175"/>
      <c r="AO201" s="161"/>
      <c r="AP201" s="161"/>
      <c r="AQ201" s="161"/>
      <c r="AR201" s="161"/>
    </row>
    <row r="202" spans="1:44" ht="12">
      <c r="A202" s="263"/>
      <c r="B202" s="182"/>
      <c r="C202" s="680" t="s">
        <v>541</v>
      </c>
      <c r="D202" s="680"/>
      <c r="E202" s="680"/>
      <c r="F202" s="680"/>
      <c r="G202" s="680"/>
      <c r="H202" s="680"/>
      <c r="I202" s="680"/>
      <c r="J202" s="680"/>
      <c r="K202" s="680"/>
      <c r="L202" s="680"/>
      <c r="M202" s="680"/>
      <c r="N202" s="698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91"/>
      <c r="AG202" s="175"/>
      <c r="AH202" s="175"/>
      <c r="AI202" s="161"/>
      <c r="AJ202" s="161"/>
      <c r="AK202" s="161"/>
      <c r="AL202" s="161"/>
      <c r="AM202" s="161"/>
      <c r="AN202" s="175"/>
      <c r="AO202" s="162" t="s">
        <v>541</v>
      </c>
      <c r="AP202" s="161"/>
      <c r="AQ202" s="161"/>
      <c r="AR202" s="161"/>
    </row>
    <row r="203" spans="1:44" ht="12">
      <c r="A203" s="263"/>
      <c r="B203" s="182"/>
      <c r="C203" s="680" t="s">
        <v>542</v>
      </c>
      <c r="D203" s="680"/>
      <c r="E203" s="680"/>
      <c r="F203" s="680"/>
      <c r="G203" s="680"/>
      <c r="H203" s="680"/>
      <c r="I203" s="680"/>
      <c r="J203" s="680"/>
      <c r="K203" s="680"/>
      <c r="L203" s="680"/>
      <c r="M203" s="680"/>
      <c r="N203" s="698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91"/>
      <c r="AG203" s="175"/>
      <c r="AH203" s="175"/>
      <c r="AI203" s="161"/>
      <c r="AJ203" s="161"/>
      <c r="AK203" s="161"/>
      <c r="AL203" s="161"/>
      <c r="AM203" s="161"/>
      <c r="AN203" s="175"/>
      <c r="AO203" s="162" t="s">
        <v>542</v>
      </c>
      <c r="AP203" s="161"/>
      <c r="AQ203" s="161"/>
      <c r="AR203" s="161"/>
    </row>
    <row r="204" spans="1:44" ht="12">
      <c r="A204" s="260"/>
      <c r="B204" s="182" t="s">
        <v>540</v>
      </c>
      <c r="C204" s="680" t="s">
        <v>539</v>
      </c>
      <c r="D204" s="680"/>
      <c r="E204" s="680"/>
      <c r="F204" s="192" t="s">
        <v>168</v>
      </c>
      <c r="G204" s="209">
        <v>5.31</v>
      </c>
      <c r="H204" s="210">
        <v>2.2000000000000002</v>
      </c>
      <c r="I204" s="265">
        <v>0.87675749999999997</v>
      </c>
      <c r="J204" s="201">
        <v>10.65</v>
      </c>
      <c r="K204" s="192"/>
      <c r="L204" s="201">
        <v>9.34</v>
      </c>
      <c r="M204" s="192"/>
      <c r="N204" s="207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91"/>
      <c r="AG204" s="175"/>
      <c r="AH204" s="175"/>
      <c r="AI204" s="161"/>
      <c r="AJ204" s="162" t="s">
        <v>539</v>
      </c>
      <c r="AK204" s="161"/>
      <c r="AL204" s="161"/>
      <c r="AM204" s="161"/>
      <c r="AN204" s="175"/>
      <c r="AO204" s="161"/>
      <c r="AP204" s="161"/>
      <c r="AQ204" s="161"/>
      <c r="AR204" s="161"/>
    </row>
    <row r="205" spans="1:44" ht="12">
      <c r="A205" s="203"/>
      <c r="B205" s="211">
        <v>1</v>
      </c>
      <c r="C205" s="680" t="s">
        <v>269</v>
      </c>
      <c r="D205" s="680"/>
      <c r="E205" s="680"/>
      <c r="F205" s="192"/>
      <c r="G205" s="192"/>
      <c r="H205" s="192"/>
      <c r="I205" s="192"/>
      <c r="J205" s="201">
        <v>56.55</v>
      </c>
      <c r="K205" s="210">
        <v>2.2000000000000002</v>
      </c>
      <c r="L205" s="201">
        <v>9.34</v>
      </c>
      <c r="M205" s="209">
        <v>32.61</v>
      </c>
      <c r="N205" s="258">
        <v>305</v>
      </c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91"/>
      <c r="AG205" s="175"/>
      <c r="AH205" s="175"/>
      <c r="AI205" s="161"/>
      <c r="AJ205" s="161"/>
      <c r="AK205" s="162" t="s">
        <v>269</v>
      </c>
      <c r="AL205" s="161"/>
      <c r="AM205" s="161"/>
      <c r="AN205" s="175"/>
      <c r="AO205" s="161"/>
      <c r="AP205" s="161"/>
      <c r="AQ205" s="161"/>
      <c r="AR205" s="161"/>
    </row>
    <row r="206" spans="1:44" ht="12">
      <c r="A206" s="203"/>
      <c r="B206" s="211">
        <v>2</v>
      </c>
      <c r="C206" s="680" t="s">
        <v>170</v>
      </c>
      <c r="D206" s="680"/>
      <c r="E206" s="680"/>
      <c r="F206" s="192"/>
      <c r="G206" s="192"/>
      <c r="H206" s="192"/>
      <c r="I206" s="192"/>
      <c r="J206" s="201">
        <v>9.2200000000000006</v>
      </c>
      <c r="K206" s="210">
        <v>2.2000000000000002</v>
      </c>
      <c r="L206" s="201">
        <v>1.52</v>
      </c>
      <c r="M206" s="209">
        <v>12.04</v>
      </c>
      <c r="N206" s="258">
        <v>18</v>
      </c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91"/>
      <c r="AG206" s="175"/>
      <c r="AH206" s="175"/>
      <c r="AI206" s="161"/>
      <c r="AJ206" s="161"/>
      <c r="AK206" s="162" t="s">
        <v>170</v>
      </c>
      <c r="AL206" s="161"/>
      <c r="AM206" s="161"/>
      <c r="AN206" s="175"/>
      <c r="AO206" s="161"/>
      <c r="AP206" s="161"/>
      <c r="AQ206" s="161"/>
      <c r="AR206" s="161"/>
    </row>
    <row r="207" spans="1:44" ht="12">
      <c r="A207" s="203"/>
      <c r="B207" s="211">
        <v>3</v>
      </c>
      <c r="C207" s="680" t="s">
        <v>169</v>
      </c>
      <c r="D207" s="680"/>
      <c r="E207" s="680"/>
      <c r="F207" s="192"/>
      <c r="G207" s="192"/>
      <c r="H207" s="192"/>
      <c r="I207" s="192"/>
      <c r="J207" s="201">
        <v>0.22</v>
      </c>
      <c r="K207" s="210">
        <v>2.2000000000000002</v>
      </c>
      <c r="L207" s="201">
        <v>0.04</v>
      </c>
      <c r="M207" s="209">
        <v>32.61</v>
      </c>
      <c r="N207" s="258">
        <v>1</v>
      </c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91"/>
      <c r="AG207" s="175"/>
      <c r="AH207" s="175"/>
      <c r="AI207" s="161"/>
      <c r="AJ207" s="161"/>
      <c r="AK207" s="162" t="s">
        <v>169</v>
      </c>
      <c r="AL207" s="161"/>
      <c r="AM207" s="161"/>
      <c r="AN207" s="175"/>
      <c r="AO207" s="161"/>
      <c r="AP207" s="161"/>
      <c r="AQ207" s="161"/>
      <c r="AR207" s="161"/>
    </row>
    <row r="208" spans="1:44" ht="12">
      <c r="A208" s="203"/>
      <c r="B208" s="211">
        <v>4</v>
      </c>
      <c r="C208" s="680" t="s">
        <v>303</v>
      </c>
      <c r="D208" s="680"/>
      <c r="E208" s="680"/>
      <c r="F208" s="192"/>
      <c r="G208" s="192"/>
      <c r="H208" s="192"/>
      <c r="I208" s="192"/>
      <c r="J208" s="201">
        <v>152.04</v>
      </c>
      <c r="K208" s="210">
        <v>2.2000000000000002</v>
      </c>
      <c r="L208" s="201">
        <v>1.89</v>
      </c>
      <c r="M208" s="209">
        <v>6.32</v>
      </c>
      <c r="N208" s="258">
        <v>12</v>
      </c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91"/>
      <c r="AG208" s="175"/>
      <c r="AH208" s="175"/>
      <c r="AI208" s="161"/>
      <c r="AJ208" s="161"/>
      <c r="AK208" s="162" t="s">
        <v>303</v>
      </c>
      <c r="AL208" s="161"/>
      <c r="AM208" s="161"/>
      <c r="AN208" s="175"/>
      <c r="AO208" s="161"/>
      <c r="AP208" s="161"/>
      <c r="AQ208" s="161"/>
      <c r="AR208" s="161"/>
    </row>
    <row r="209" spans="1:44" ht="12">
      <c r="A209" s="203"/>
      <c r="B209" s="182"/>
      <c r="C209" s="680" t="s">
        <v>268</v>
      </c>
      <c r="D209" s="680"/>
      <c r="E209" s="680"/>
      <c r="F209" s="192" t="s">
        <v>168</v>
      </c>
      <c r="G209" s="209">
        <v>5.31</v>
      </c>
      <c r="H209" s="210">
        <v>2.2000000000000002</v>
      </c>
      <c r="I209" s="265">
        <v>0.87675749999999997</v>
      </c>
      <c r="J209" s="182"/>
      <c r="K209" s="192"/>
      <c r="L209" s="182"/>
      <c r="M209" s="192"/>
      <c r="N209" s="207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91"/>
      <c r="AG209" s="175"/>
      <c r="AH209" s="175"/>
      <c r="AI209" s="161"/>
      <c r="AJ209" s="161"/>
      <c r="AK209" s="161"/>
      <c r="AL209" s="162" t="s">
        <v>268</v>
      </c>
      <c r="AM209" s="161"/>
      <c r="AN209" s="175"/>
      <c r="AO209" s="161"/>
      <c r="AP209" s="161"/>
      <c r="AQ209" s="161"/>
      <c r="AR209" s="161"/>
    </row>
    <row r="210" spans="1:44" ht="12">
      <c r="A210" s="203"/>
      <c r="B210" s="182"/>
      <c r="C210" s="680" t="s">
        <v>167</v>
      </c>
      <c r="D210" s="680"/>
      <c r="E210" s="680"/>
      <c r="F210" s="192" t="s">
        <v>168</v>
      </c>
      <c r="G210" s="209">
        <v>0.02</v>
      </c>
      <c r="H210" s="210">
        <v>2.2000000000000002</v>
      </c>
      <c r="I210" s="265">
        <v>3.3023000000000002E-3</v>
      </c>
      <c r="J210" s="182"/>
      <c r="K210" s="192"/>
      <c r="L210" s="182"/>
      <c r="M210" s="192"/>
      <c r="N210" s="207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91"/>
      <c r="AG210" s="175"/>
      <c r="AH210" s="175"/>
      <c r="AI210" s="161"/>
      <c r="AJ210" s="161"/>
      <c r="AK210" s="161"/>
      <c r="AL210" s="162" t="s">
        <v>167</v>
      </c>
      <c r="AM210" s="161"/>
      <c r="AN210" s="175"/>
      <c r="AO210" s="161"/>
      <c r="AP210" s="161"/>
      <c r="AQ210" s="161"/>
      <c r="AR210" s="161"/>
    </row>
    <row r="211" spans="1:44" ht="12">
      <c r="A211" s="203"/>
      <c r="B211" s="182"/>
      <c r="C211" s="681" t="s">
        <v>166</v>
      </c>
      <c r="D211" s="681"/>
      <c r="E211" s="681"/>
      <c r="F211" s="196"/>
      <c r="G211" s="196"/>
      <c r="H211" s="196"/>
      <c r="I211" s="196"/>
      <c r="J211" s="206">
        <v>77.23</v>
      </c>
      <c r="K211" s="196"/>
      <c r="L211" s="206">
        <v>12.75</v>
      </c>
      <c r="M211" s="196"/>
      <c r="N211" s="204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91"/>
      <c r="AG211" s="175"/>
      <c r="AH211" s="175"/>
      <c r="AI211" s="161"/>
      <c r="AJ211" s="161"/>
      <c r="AK211" s="161"/>
      <c r="AL211" s="161"/>
      <c r="AM211" s="162" t="s">
        <v>166</v>
      </c>
      <c r="AN211" s="175"/>
      <c r="AO211" s="161"/>
      <c r="AP211" s="161"/>
      <c r="AQ211" s="161"/>
      <c r="AR211" s="161"/>
    </row>
    <row r="212" spans="1:44" ht="12">
      <c r="A212" s="203"/>
      <c r="B212" s="182"/>
      <c r="C212" s="680" t="s">
        <v>165</v>
      </c>
      <c r="D212" s="680"/>
      <c r="E212" s="680"/>
      <c r="F212" s="192"/>
      <c r="G212" s="192"/>
      <c r="H212" s="192"/>
      <c r="I212" s="192"/>
      <c r="J212" s="182"/>
      <c r="K212" s="192"/>
      <c r="L212" s="201">
        <v>9.3800000000000008</v>
      </c>
      <c r="M212" s="192"/>
      <c r="N212" s="258">
        <v>306</v>
      </c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91"/>
      <c r="AG212" s="175"/>
      <c r="AH212" s="175"/>
      <c r="AI212" s="161"/>
      <c r="AJ212" s="161"/>
      <c r="AK212" s="161"/>
      <c r="AL212" s="162" t="s">
        <v>165</v>
      </c>
      <c r="AM212" s="161"/>
      <c r="AN212" s="175"/>
      <c r="AO212" s="161"/>
      <c r="AP212" s="161"/>
      <c r="AQ212" s="161"/>
      <c r="AR212" s="161"/>
    </row>
    <row r="213" spans="1:44" ht="22.5">
      <c r="A213" s="203"/>
      <c r="B213" s="182" t="s">
        <v>538</v>
      </c>
      <c r="C213" s="680" t="s">
        <v>537</v>
      </c>
      <c r="D213" s="680"/>
      <c r="E213" s="680"/>
      <c r="F213" s="192" t="s">
        <v>161</v>
      </c>
      <c r="G213" s="202">
        <v>94</v>
      </c>
      <c r="H213" s="192"/>
      <c r="I213" s="202">
        <v>94</v>
      </c>
      <c r="J213" s="182"/>
      <c r="K213" s="192"/>
      <c r="L213" s="201">
        <v>8.82</v>
      </c>
      <c r="M213" s="192"/>
      <c r="N213" s="258">
        <v>288</v>
      </c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91"/>
      <c r="AG213" s="175"/>
      <c r="AH213" s="175"/>
      <c r="AI213" s="161"/>
      <c r="AJ213" s="161"/>
      <c r="AK213" s="161"/>
      <c r="AL213" s="162" t="s">
        <v>537</v>
      </c>
      <c r="AM213" s="161"/>
      <c r="AN213" s="175"/>
      <c r="AO213" s="161"/>
      <c r="AP213" s="161"/>
      <c r="AQ213" s="161"/>
      <c r="AR213" s="161"/>
    </row>
    <row r="214" spans="1:44" ht="22.5">
      <c r="A214" s="203"/>
      <c r="B214" s="182" t="s">
        <v>536</v>
      </c>
      <c r="C214" s="680" t="s">
        <v>535</v>
      </c>
      <c r="D214" s="680"/>
      <c r="E214" s="680"/>
      <c r="F214" s="192" t="s">
        <v>161</v>
      </c>
      <c r="G214" s="202">
        <v>51</v>
      </c>
      <c r="H214" s="192"/>
      <c r="I214" s="202">
        <v>51</v>
      </c>
      <c r="J214" s="182"/>
      <c r="K214" s="192"/>
      <c r="L214" s="201">
        <v>4.78</v>
      </c>
      <c r="M214" s="192"/>
      <c r="N214" s="258">
        <v>156</v>
      </c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91"/>
      <c r="AG214" s="175"/>
      <c r="AH214" s="175"/>
      <c r="AI214" s="161"/>
      <c r="AJ214" s="161"/>
      <c r="AK214" s="161"/>
      <c r="AL214" s="162" t="s">
        <v>535</v>
      </c>
      <c r="AM214" s="161"/>
      <c r="AN214" s="175"/>
      <c r="AO214" s="161"/>
      <c r="AP214" s="161"/>
      <c r="AQ214" s="161"/>
      <c r="AR214" s="161"/>
    </row>
    <row r="215" spans="1:44" ht="12">
      <c r="A215" s="199"/>
      <c r="B215" s="173"/>
      <c r="C215" s="696" t="s">
        <v>159</v>
      </c>
      <c r="D215" s="696"/>
      <c r="E215" s="696"/>
      <c r="F215" s="198"/>
      <c r="G215" s="198"/>
      <c r="H215" s="198"/>
      <c r="I215" s="198"/>
      <c r="J215" s="188"/>
      <c r="K215" s="198"/>
      <c r="L215" s="219">
        <v>26.35</v>
      </c>
      <c r="M215" s="196"/>
      <c r="N215" s="257">
        <v>779</v>
      </c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91"/>
      <c r="AG215" s="175"/>
      <c r="AH215" s="175"/>
      <c r="AI215" s="161"/>
      <c r="AJ215" s="161"/>
      <c r="AK215" s="161"/>
      <c r="AL215" s="161"/>
      <c r="AM215" s="161"/>
      <c r="AN215" s="175" t="s">
        <v>159</v>
      </c>
      <c r="AO215" s="161"/>
      <c r="AP215" s="161"/>
      <c r="AQ215" s="161"/>
      <c r="AR215" s="161"/>
    </row>
    <row r="216" spans="1:44" ht="12">
      <c r="A216" s="218" t="s">
        <v>692</v>
      </c>
      <c r="B216" s="217" t="s">
        <v>743</v>
      </c>
      <c r="C216" s="696" t="s">
        <v>742</v>
      </c>
      <c r="D216" s="696"/>
      <c r="E216" s="696"/>
      <c r="F216" s="198" t="s">
        <v>532</v>
      </c>
      <c r="G216" s="198"/>
      <c r="H216" s="198"/>
      <c r="I216" s="256">
        <v>2.25</v>
      </c>
      <c r="J216" s="219">
        <v>182.94</v>
      </c>
      <c r="K216" s="198"/>
      <c r="L216" s="219">
        <v>411.62</v>
      </c>
      <c r="M216" s="256">
        <v>6.32</v>
      </c>
      <c r="N216" s="195">
        <v>2601</v>
      </c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91"/>
      <c r="AG216" s="175"/>
      <c r="AH216" s="175" t="s">
        <v>742</v>
      </c>
      <c r="AI216" s="161"/>
      <c r="AJ216" s="161"/>
      <c r="AK216" s="161"/>
      <c r="AL216" s="161"/>
      <c r="AM216" s="161"/>
      <c r="AN216" s="175"/>
      <c r="AO216" s="161"/>
      <c r="AP216" s="161"/>
      <c r="AQ216" s="161"/>
      <c r="AR216" s="161"/>
    </row>
    <row r="217" spans="1:44" ht="12">
      <c r="A217" s="214"/>
      <c r="B217" s="213"/>
      <c r="C217" s="680" t="s">
        <v>741</v>
      </c>
      <c r="D217" s="680"/>
      <c r="E217" s="680"/>
      <c r="F217" s="680"/>
      <c r="G217" s="680"/>
      <c r="H217" s="680"/>
      <c r="I217" s="680"/>
      <c r="J217" s="680"/>
      <c r="K217" s="680"/>
      <c r="L217" s="680"/>
      <c r="M217" s="680"/>
      <c r="N217" s="698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91"/>
      <c r="AG217" s="175"/>
      <c r="AH217" s="175"/>
      <c r="AI217" s="162" t="s">
        <v>741</v>
      </c>
      <c r="AJ217" s="161"/>
      <c r="AK217" s="161"/>
      <c r="AL217" s="161"/>
      <c r="AM217" s="161"/>
      <c r="AN217" s="175"/>
      <c r="AO217" s="161"/>
      <c r="AP217" s="161"/>
      <c r="AQ217" s="161"/>
      <c r="AR217" s="161"/>
    </row>
    <row r="218" spans="1:44" ht="12">
      <c r="A218" s="199"/>
      <c r="B218" s="173"/>
      <c r="C218" s="696" t="s">
        <v>159</v>
      </c>
      <c r="D218" s="696"/>
      <c r="E218" s="696"/>
      <c r="F218" s="198"/>
      <c r="G218" s="198"/>
      <c r="H218" s="198"/>
      <c r="I218" s="198"/>
      <c r="J218" s="188"/>
      <c r="K218" s="198"/>
      <c r="L218" s="219">
        <v>411.62</v>
      </c>
      <c r="M218" s="196"/>
      <c r="N218" s="195">
        <v>2601</v>
      </c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91"/>
      <c r="AG218" s="175"/>
      <c r="AH218" s="175"/>
      <c r="AI218" s="161"/>
      <c r="AJ218" s="161"/>
      <c r="AK218" s="161"/>
      <c r="AL218" s="161"/>
      <c r="AM218" s="161"/>
      <c r="AN218" s="175" t="s">
        <v>159</v>
      </c>
      <c r="AO218" s="161"/>
      <c r="AP218" s="161"/>
      <c r="AQ218" s="161"/>
      <c r="AR218" s="161"/>
    </row>
    <row r="219" spans="1:44" ht="1.5" customHeight="1">
      <c r="A219" s="194"/>
      <c r="B219" s="173"/>
      <c r="C219" s="173"/>
      <c r="D219" s="173"/>
      <c r="E219" s="173"/>
      <c r="F219" s="193"/>
      <c r="G219" s="193"/>
      <c r="H219" s="193"/>
      <c r="I219" s="193"/>
      <c r="J219" s="174"/>
      <c r="K219" s="193"/>
      <c r="L219" s="174"/>
      <c r="M219" s="192"/>
      <c r="N219" s="174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91"/>
      <c r="AG219" s="175"/>
      <c r="AH219" s="175"/>
      <c r="AI219" s="161"/>
      <c r="AJ219" s="161"/>
      <c r="AK219" s="161"/>
      <c r="AL219" s="161"/>
      <c r="AM219" s="161"/>
      <c r="AN219" s="175"/>
      <c r="AO219" s="161"/>
      <c r="AP219" s="161"/>
      <c r="AQ219" s="161"/>
      <c r="AR219" s="161"/>
    </row>
    <row r="220" spans="1:44" ht="12">
      <c r="A220" s="684" t="s">
        <v>740</v>
      </c>
      <c r="B220" s="685"/>
      <c r="C220" s="685"/>
      <c r="D220" s="685"/>
      <c r="E220" s="685"/>
      <c r="F220" s="685"/>
      <c r="G220" s="685"/>
      <c r="H220" s="685"/>
      <c r="I220" s="685"/>
      <c r="J220" s="685"/>
      <c r="K220" s="685"/>
      <c r="L220" s="685"/>
      <c r="M220" s="685"/>
      <c r="N220" s="686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91" t="s">
        <v>740</v>
      </c>
      <c r="AG220" s="175"/>
      <c r="AH220" s="175"/>
      <c r="AI220" s="161"/>
      <c r="AJ220" s="161"/>
      <c r="AK220" s="161"/>
      <c r="AL220" s="161"/>
      <c r="AM220" s="161"/>
      <c r="AN220" s="175"/>
      <c r="AO220" s="161"/>
      <c r="AP220" s="161"/>
      <c r="AQ220" s="161"/>
      <c r="AR220" s="161"/>
    </row>
    <row r="221" spans="1:44" ht="12">
      <c r="A221" s="727" t="s">
        <v>739</v>
      </c>
      <c r="B221" s="728"/>
      <c r="C221" s="728"/>
      <c r="D221" s="728"/>
      <c r="E221" s="728"/>
      <c r="F221" s="728"/>
      <c r="G221" s="728"/>
      <c r="H221" s="728"/>
      <c r="I221" s="728"/>
      <c r="J221" s="728"/>
      <c r="K221" s="728"/>
      <c r="L221" s="728"/>
      <c r="M221" s="728"/>
      <c r="N221" s="729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91"/>
      <c r="AG221" s="175" t="s">
        <v>739</v>
      </c>
      <c r="AH221" s="175"/>
      <c r="AI221" s="161"/>
      <c r="AJ221" s="161"/>
      <c r="AK221" s="161"/>
      <c r="AL221" s="161"/>
      <c r="AM221" s="161"/>
      <c r="AN221" s="175"/>
      <c r="AO221" s="161"/>
      <c r="AP221" s="161"/>
      <c r="AQ221" s="161"/>
      <c r="AR221" s="161"/>
    </row>
    <row r="222" spans="1:44" ht="33.75">
      <c r="A222" s="218" t="s">
        <v>689</v>
      </c>
      <c r="B222" s="217" t="s">
        <v>364</v>
      </c>
      <c r="C222" s="696" t="s">
        <v>363</v>
      </c>
      <c r="D222" s="696"/>
      <c r="E222" s="696"/>
      <c r="F222" s="198" t="s">
        <v>243</v>
      </c>
      <c r="G222" s="198"/>
      <c r="H222" s="198"/>
      <c r="I222" s="262">
        <v>0.59499999999999997</v>
      </c>
      <c r="J222" s="219">
        <v>62.85</v>
      </c>
      <c r="K222" s="198"/>
      <c r="L222" s="219">
        <v>37.4</v>
      </c>
      <c r="M222" s="256">
        <v>6.32</v>
      </c>
      <c r="N222" s="257">
        <v>236</v>
      </c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91"/>
      <c r="AG222" s="175"/>
      <c r="AH222" s="175" t="s">
        <v>363</v>
      </c>
      <c r="AI222" s="161"/>
      <c r="AJ222" s="161"/>
      <c r="AK222" s="161"/>
      <c r="AL222" s="161"/>
      <c r="AM222" s="161"/>
      <c r="AN222" s="175"/>
      <c r="AO222" s="161"/>
      <c r="AP222" s="161"/>
      <c r="AQ222" s="161"/>
      <c r="AR222" s="161"/>
    </row>
    <row r="223" spans="1:44" ht="12">
      <c r="A223" s="199"/>
      <c r="B223" s="173"/>
      <c r="C223" s="696" t="s">
        <v>159</v>
      </c>
      <c r="D223" s="696"/>
      <c r="E223" s="696"/>
      <c r="F223" s="198"/>
      <c r="G223" s="198"/>
      <c r="H223" s="198"/>
      <c r="I223" s="198"/>
      <c r="J223" s="188"/>
      <c r="K223" s="198"/>
      <c r="L223" s="219">
        <v>37.4</v>
      </c>
      <c r="M223" s="196"/>
      <c r="N223" s="257">
        <v>236</v>
      </c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91"/>
      <c r="AG223" s="175"/>
      <c r="AH223" s="175"/>
      <c r="AI223" s="161"/>
      <c r="AJ223" s="161"/>
      <c r="AK223" s="161"/>
      <c r="AL223" s="161"/>
      <c r="AM223" s="161"/>
      <c r="AN223" s="175" t="s">
        <v>159</v>
      </c>
      <c r="AO223" s="161"/>
      <c r="AP223" s="161"/>
      <c r="AQ223" s="161"/>
      <c r="AR223" s="161"/>
    </row>
    <row r="224" spans="1:44" ht="33.75">
      <c r="A224" s="218" t="s">
        <v>686</v>
      </c>
      <c r="B224" s="217" t="s">
        <v>361</v>
      </c>
      <c r="C224" s="696" t="s">
        <v>360</v>
      </c>
      <c r="D224" s="696"/>
      <c r="E224" s="696"/>
      <c r="F224" s="198" t="s">
        <v>243</v>
      </c>
      <c r="G224" s="198"/>
      <c r="H224" s="198"/>
      <c r="I224" s="262">
        <v>-0.59499999999999997</v>
      </c>
      <c r="J224" s="219">
        <v>34.17</v>
      </c>
      <c r="K224" s="198"/>
      <c r="L224" s="219">
        <v>-20.329999999999998</v>
      </c>
      <c r="M224" s="256">
        <v>6.32</v>
      </c>
      <c r="N224" s="257">
        <v>-128</v>
      </c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91"/>
      <c r="AG224" s="175"/>
      <c r="AH224" s="175" t="s">
        <v>360</v>
      </c>
      <c r="AI224" s="161"/>
      <c r="AJ224" s="161"/>
      <c r="AK224" s="161"/>
      <c r="AL224" s="161"/>
      <c r="AM224" s="161"/>
      <c r="AN224" s="175"/>
      <c r="AO224" s="161"/>
      <c r="AP224" s="161"/>
      <c r="AQ224" s="161"/>
      <c r="AR224" s="161"/>
    </row>
    <row r="225" spans="1:44" ht="12">
      <c r="A225" s="199"/>
      <c r="B225" s="173"/>
      <c r="C225" s="696" t="s">
        <v>159</v>
      </c>
      <c r="D225" s="696"/>
      <c r="E225" s="696"/>
      <c r="F225" s="198"/>
      <c r="G225" s="198"/>
      <c r="H225" s="198"/>
      <c r="I225" s="198"/>
      <c r="J225" s="188"/>
      <c r="K225" s="198"/>
      <c r="L225" s="219">
        <v>-20.329999999999998</v>
      </c>
      <c r="M225" s="196"/>
      <c r="N225" s="257">
        <v>-128</v>
      </c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91"/>
      <c r="AG225" s="175"/>
      <c r="AH225" s="175"/>
      <c r="AI225" s="161"/>
      <c r="AJ225" s="161"/>
      <c r="AK225" s="161"/>
      <c r="AL225" s="161"/>
      <c r="AM225" s="161"/>
      <c r="AN225" s="175" t="s">
        <v>159</v>
      </c>
      <c r="AO225" s="161"/>
      <c r="AP225" s="161"/>
      <c r="AQ225" s="161"/>
      <c r="AR225" s="161"/>
    </row>
    <row r="226" spans="1:44" ht="33.75">
      <c r="A226" s="218" t="s">
        <v>683</v>
      </c>
      <c r="B226" s="217" t="s">
        <v>358</v>
      </c>
      <c r="C226" s="696" t="s">
        <v>357</v>
      </c>
      <c r="D226" s="696"/>
      <c r="E226" s="696"/>
      <c r="F226" s="198" t="s">
        <v>243</v>
      </c>
      <c r="G226" s="198"/>
      <c r="H226" s="198"/>
      <c r="I226" s="262">
        <v>0.122</v>
      </c>
      <c r="J226" s="219">
        <v>73.94</v>
      </c>
      <c r="K226" s="198"/>
      <c r="L226" s="219">
        <v>9.02</v>
      </c>
      <c r="M226" s="256">
        <v>6.32</v>
      </c>
      <c r="N226" s="257">
        <v>57</v>
      </c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91"/>
      <c r="AG226" s="175"/>
      <c r="AH226" s="175" t="s">
        <v>357</v>
      </c>
      <c r="AI226" s="161"/>
      <c r="AJ226" s="161"/>
      <c r="AK226" s="161"/>
      <c r="AL226" s="161"/>
      <c r="AM226" s="161"/>
      <c r="AN226" s="175"/>
      <c r="AO226" s="161"/>
      <c r="AP226" s="161"/>
      <c r="AQ226" s="161"/>
      <c r="AR226" s="161"/>
    </row>
    <row r="227" spans="1:44" ht="12">
      <c r="A227" s="199"/>
      <c r="B227" s="173"/>
      <c r="C227" s="696" t="s">
        <v>159</v>
      </c>
      <c r="D227" s="696"/>
      <c r="E227" s="696"/>
      <c r="F227" s="198"/>
      <c r="G227" s="198"/>
      <c r="H227" s="198"/>
      <c r="I227" s="198"/>
      <c r="J227" s="188"/>
      <c r="K227" s="198"/>
      <c r="L227" s="219">
        <v>9.02</v>
      </c>
      <c r="M227" s="196"/>
      <c r="N227" s="257">
        <v>57</v>
      </c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91"/>
      <c r="AG227" s="175"/>
      <c r="AH227" s="175"/>
      <c r="AI227" s="161"/>
      <c r="AJ227" s="161"/>
      <c r="AK227" s="161"/>
      <c r="AL227" s="161"/>
      <c r="AM227" s="161"/>
      <c r="AN227" s="175" t="s">
        <v>159</v>
      </c>
      <c r="AO227" s="161"/>
      <c r="AP227" s="161"/>
      <c r="AQ227" s="161"/>
      <c r="AR227" s="161"/>
    </row>
    <row r="228" spans="1:44" ht="33.75">
      <c r="A228" s="218" t="s">
        <v>680</v>
      </c>
      <c r="B228" s="217" t="s">
        <v>355</v>
      </c>
      <c r="C228" s="696" t="s">
        <v>354</v>
      </c>
      <c r="D228" s="696"/>
      <c r="E228" s="696"/>
      <c r="F228" s="198" t="s">
        <v>243</v>
      </c>
      <c r="G228" s="198"/>
      <c r="H228" s="198"/>
      <c r="I228" s="262">
        <v>-0.122</v>
      </c>
      <c r="J228" s="219">
        <v>40.200000000000003</v>
      </c>
      <c r="K228" s="198"/>
      <c r="L228" s="219">
        <v>-4.9000000000000004</v>
      </c>
      <c r="M228" s="256">
        <v>6.32</v>
      </c>
      <c r="N228" s="257">
        <v>-31</v>
      </c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91"/>
      <c r="AG228" s="175"/>
      <c r="AH228" s="175" t="s">
        <v>354</v>
      </c>
      <c r="AI228" s="161"/>
      <c r="AJ228" s="161"/>
      <c r="AK228" s="161"/>
      <c r="AL228" s="161"/>
      <c r="AM228" s="161"/>
      <c r="AN228" s="175"/>
      <c r="AO228" s="161"/>
      <c r="AP228" s="161"/>
      <c r="AQ228" s="161"/>
      <c r="AR228" s="161"/>
    </row>
    <row r="229" spans="1:44" ht="12">
      <c r="A229" s="199"/>
      <c r="B229" s="173"/>
      <c r="C229" s="696" t="s">
        <v>159</v>
      </c>
      <c r="D229" s="696"/>
      <c r="E229" s="696"/>
      <c r="F229" s="198"/>
      <c r="G229" s="198"/>
      <c r="H229" s="198"/>
      <c r="I229" s="198"/>
      <c r="J229" s="188"/>
      <c r="K229" s="198"/>
      <c r="L229" s="219">
        <v>-4.9000000000000004</v>
      </c>
      <c r="M229" s="196"/>
      <c r="N229" s="257">
        <v>-31</v>
      </c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91"/>
      <c r="AG229" s="175"/>
      <c r="AH229" s="175"/>
      <c r="AI229" s="161"/>
      <c r="AJ229" s="161"/>
      <c r="AK229" s="161"/>
      <c r="AL229" s="161"/>
      <c r="AM229" s="161"/>
      <c r="AN229" s="175" t="s">
        <v>159</v>
      </c>
      <c r="AO229" s="161"/>
      <c r="AP229" s="161"/>
      <c r="AQ229" s="161"/>
      <c r="AR229" s="161"/>
    </row>
    <row r="230" spans="1:44" ht="33.75">
      <c r="A230" s="218" t="s">
        <v>677</v>
      </c>
      <c r="B230" s="217" t="s">
        <v>255</v>
      </c>
      <c r="C230" s="696" t="s">
        <v>254</v>
      </c>
      <c r="D230" s="696"/>
      <c r="E230" s="696"/>
      <c r="F230" s="198" t="s">
        <v>243</v>
      </c>
      <c r="G230" s="198"/>
      <c r="H230" s="198"/>
      <c r="I230" s="262">
        <v>2E-3</v>
      </c>
      <c r="J230" s="219">
        <v>103.88</v>
      </c>
      <c r="K230" s="198"/>
      <c r="L230" s="219">
        <v>0.21</v>
      </c>
      <c r="M230" s="256">
        <v>6.32</v>
      </c>
      <c r="N230" s="257">
        <v>1</v>
      </c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91"/>
      <c r="AG230" s="175"/>
      <c r="AH230" s="175" t="s">
        <v>254</v>
      </c>
      <c r="AI230" s="161"/>
      <c r="AJ230" s="161"/>
      <c r="AK230" s="161"/>
      <c r="AL230" s="161"/>
      <c r="AM230" s="161"/>
      <c r="AN230" s="175"/>
      <c r="AO230" s="161"/>
      <c r="AP230" s="161"/>
      <c r="AQ230" s="161"/>
      <c r="AR230" s="161"/>
    </row>
    <row r="231" spans="1:44" ht="12">
      <c r="A231" s="199"/>
      <c r="B231" s="173"/>
      <c r="C231" s="696" t="s">
        <v>159</v>
      </c>
      <c r="D231" s="696"/>
      <c r="E231" s="696"/>
      <c r="F231" s="198"/>
      <c r="G231" s="198"/>
      <c r="H231" s="198"/>
      <c r="I231" s="198"/>
      <c r="J231" s="188"/>
      <c r="K231" s="198"/>
      <c r="L231" s="219">
        <v>0.21</v>
      </c>
      <c r="M231" s="196"/>
      <c r="N231" s="257">
        <v>1</v>
      </c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91"/>
      <c r="AG231" s="175"/>
      <c r="AH231" s="175"/>
      <c r="AI231" s="161"/>
      <c r="AJ231" s="161"/>
      <c r="AK231" s="161"/>
      <c r="AL231" s="161"/>
      <c r="AM231" s="161"/>
      <c r="AN231" s="175" t="s">
        <v>159</v>
      </c>
      <c r="AO231" s="161"/>
      <c r="AP231" s="161"/>
      <c r="AQ231" s="161"/>
      <c r="AR231" s="161"/>
    </row>
    <row r="232" spans="1:44" ht="33.75">
      <c r="A232" s="218" t="s">
        <v>673</v>
      </c>
      <c r="B232" s="217" t="s">
        <v>251</v>
      </c>
      <c r="C232" s="696" t="s">
        <v>250</v>
      </c>
      <c r="D232" s="696"/>
      <c r="E232" s="696"/>
      <c r="F232" s="198" t="s">
        <v>243</v>
      </c>
      <c r="G232" s="198"/>
      <c r="H232" s="198"/>
      <c r="I232" s="262">
        <v>-2E-3</v>
      </c>
      <c r="J232" s="219">
        <v>56.48</v>
      </c>
      <c r="K232" s="198"/>
      <c r="L232" s="219">
        <v>-0.11</v>
      </c>
      <c r="M232" s="256">
        <v>6.32</v>
      </c>
      <c r="N232" s="257">
        <v>-1</v>
      </c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91"/>
      <c r="AG232" s="175"/>
      <c r="AH232" s="175" t="s">
        <v>250</v>
      </c>
      <c r="AI232" s="161"/>
      <c r="AJ232" s="161"/>
      <c r="AK232" s="161"/>
      <c r="AL232" s="161"/>
      <c r="AM232" s="161"/>
      <c r="AN232" s="175"/>
      <c r="AO232" s="161"/>
      <c r="AP232" s="161"/>
      <c r="AQ232" s="161"/>
      <c r="AR232" s="161"/>
    </row>
    <row r="233" spans="1:44" ht="12">
      <c r="A233" s="199"/>
      <c r="B233" s="173"/>
      <c r="C233" s="696" t="s">
        <v>159</v>
      </c>
      <c r="D233" s="696"/>
      <c r="E233" s="696"/>
      <c r="F233" s="198"/>
      <c r="G233" s="198"/>
      <c r="H233" s="198"/>
      <c r="I233" s="198"/>
      <c r="J233" s="188"/>
      <c r="K233" s="198"/>
      <c r="L233" s="219">
        <v>-0.11</v>
      </c>
      <c r="M233" s="196"/>
      <c r="N233" s="257">
        <v>-1</v>
      </c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91"/>
      <c r="AG233" s="175"/>
      <c r="AH233" s="175"/>
      <c r="AI233" s="161"/>
      <c r="AJ233" s="161"/>
      <c r="AK233" s="161"/>
      <c r="AL233" s="161"/>
      <c r="AM233" s="161"/>
      <c r="AN233" s="175" t="s">
        <v>159</v>
      </c>
      <c r="AO233" s="161"/>
      <c r="AP233" s="161"/>
      <c r="AQ233" s="161"/>
      <c r="AR233" s="161"/>
    </row>
    <row r="234" spans="1:44" ht="12">
      <c r="A234" s="727" t="s">
        <v>738</v>
      </c>
      <c r="B234" s="728"/>
      <c r="C234" s="728"/>
      <c r="D234" s="728"/>
      <c r="E234" s="728"/>
      <c r="F234" s="728"/>
      <c r="G234" s="728"/>
      <c r="H234" s="728"/>
      <c r="I234" s="728"/>
      <c r="J234" s="728"/>
      <c r="K234" s="728"/>
      <c r="L234" s="728"/>
      <c r="M234" s="728"/>
      <c r="N234" s="729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91"/>
      <c r="AG234" s="175" t="s">
        <v>738</v>
      </c>
      <c r="AH234" s="175"/>
      <c r="AI234" s="161"/>
      <c r="AJ234" s="161"/>
      <c r="AK234" s="161"/>
      <c r="AL234" s="161"/>
      <c r="AM234" s="161"/>
      <c r="AN234" s="175"/>
      <c r="AO234" s="161"/>
      <c r="AP234" s="161"/>
      <c r="AQ234" s="161"/>
      <c r="AR234" s="161"/>
    </row>
    <row r="235" spans="1:44" ht="45">
      <c r="A235" s="218" t="s">
        <v>665</v>
      </c>
      <c r="B235" s="217" t="s">
        <v>248</v>
      </c>
      <c r="C235" s="696" t="s">
        <v>247</v>
      </c>
      <c r="D235" s="696"/>
      <c r="E235" s="696"/>
      <c r="F235" s="198" t="s">
        <v>243</v>
      </c>
      <c r="G235" s="198"/>
      <c r="H235" s="198"/>
      <c r="I235" s="262">
        <v>0.442</v>
      </c>
      <c r="J235" s="219">
        <v>37.79</v>
      </c>
      <c r="K235" s="198"/>
      <c r="L235" s="219">
        <v>16.7</v>
      </c>
      <c r="M235" s="256">
        <v>12.04</v>
      </c>
      <c r="N235" s="257">
        <v>201</v>
      </c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91"/>
      <c r="AG235" s="175"/>
      <c r="AH235" s="175" t="s">
        <v>247</v>
      </c>
      <c r="AI235" s="161"/>
      <c r="AJ235" s="161"/>
      <c r="AK235" s="161"/>
      <c r="AL235" s="161"/>
      <c r="AM235" s="161"/>
      <c r="AN235" s="175"/>
      <c r="AO235" s="161"/>
      <c r="AP235" s="161"/>
      <c r="AQ235" s="161"/>
      <c r="AR235" s="161"/>
    </row>
    <row r="236" spans="1:44" ht="12">
      <c r="A236" s="199"/>
      <c r="B236" s="173"/>
      <c r="C236" s="696" t="s">
        <v>159</v>
      </c>
      <c r="D236" s="696"/>
      <c r="E236" s="696"/>
      <c r="F236" s="198"/>
      <c r="G236" s="198"/>
      <c r="H236" s="198"/>
      <c r="I236" s="198"/>
      <c r="J236" s="188"/>
      <c r="K236" s="198"/>
      <c r="L236" s="219">
        <v>16.7</v>
      </c>
      <c r="M236" s="196"/>
      <c r="N236" s="257">
        <v>201</v>
      </c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91"/>
      <c r="AG236" s="175"/>
      <c r="AH236" s="175"/>
      <c r="AI236" s="161"/>
      <c r="AJ236" s="161"/>
      <c r="AK236" s="161"/>
      <c r="AL236" s="161"/>
      <c r="AM236" s="161"/>
      <c r="AN236" s="175" t="s">
        <v>159</v>
      </c>
      <c r="AO236" s="161"/>
      <c r="AP236" s="161"/>
      <c r="AQ236" s="161"/>
      <c r="AR236" s="161"/>
    </row>
    <row r="237" spans="1:44" ht="45">
      <c r="A237" s="218" t="s">
        <v>661</v>
      </c>
      <c r="B237" s="217" t="s">
        <v>244</v>
      </c>
      <c r="C237" s="696" t="s">
        <v>242</v>
      </c>
      <c r="D237" s="696"/>
      <c r="E237" s="696"/>
      <c r="F237" s="198" t="s">
        <v>243</v>
      </c>
      <c r="G237" s="198"/>
      <c r="H237" s="198"/>
      <c r="I237" s="262">
        <v>0.442</v>
      </c>
      <c r="J237" s="219">
        <v>19.29</v>
      </c>
      <c r="K237" s="198"/>
      <c r="L237" s="219">
        <v>8.5299999999999994</v>
      </c>
      <c r="M237" s="256">
        <v>12.04</v>
      </c>
      <c r="N237" s="257">
        <v>103</v>
      </c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91"/>
      <c r="AG237" s="175"/>
      <c r="AH237" s="175" t="s">
        <v>242</v>
      </c>
      <c r="AI237" s="161"/>
      <c r="AJ237" s="161"/>
      <c r="AK237" s="161"/>
      <c r="AL237" s="161"/>
      <c r="AM237" s="161"/>
      <c r="AN237" s="175"/>
      <c r="AO237" s="161"/>
      <c r="AP237" s="161"/>
      <c r="AQ237" s="161"/>
      <c r="AR237" s="161"/>
    </row>
    <row r="238" spans="1:44" ht="12">
      <c r="A238" s="199"/>
      <c r="B238" s="173"/>
      <c r="C238" s="696" t="s">
        <v>159</v>
      </c>
      <c r="D238" s="696"/>
      <c r="E238" s="696"/>
      <c r="F238" s="198"/>
      <c r="G238" s="198"/>
      <c r="H238" s="198"/>
      <c r="I238" s="198"/>
      <c r="J238" s="188"/>
      <c r="K238" s="198"/>
      <c r="L238" s="219">
        <v>8.5299999999999994</v>
      </c>
      <c r="M238" s="196"/>
      <c r="N238" s="257">
        <v>103</v>
      </c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91"/>
      <c r="AG238" s="175"/>
      <c r="AH238" s="175"/>
      <c r="AI238" s="161"/>
      <c r="AJ238" s="161"/>
      <c r="AK238" s="161"/>
      <c r="AL238" s="161"/>
      <c r="AM238" s="161"/>
      <c r="AN238" s="175" t="s">
        <v>159</v>
      </c>
      <c r="AO238" s="161"/>
      <c r="AP238" s="161"/>
      <c r="AQ238" s="161"/>
      <c r="AR238" s="161"/>
    </row>
    <row r="239" spans="1:44" ht="1.5" customHeight="1">
      <c r="A239" s="194"/>
      <c r="B239" s="173"/>
      <c r="C239" s="173"/>
      <c r="D239" s="173"/>
      <c r="E239" s="173"/>
      <c r="F239" s="193"/>
      <c r="G239" s="193"/>
      <c r="H239" s="193"/>
      <c r="I239" s="193"/>
      <c r="J239" s="174"/>
      <c r="K239" s="193"/>
      <c r="L239" s="174"/>
      <c r="M239" s="192"/>
      <c r="N239" s="174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91"/>
      <c r="AG239" s="175"/>
      <c r="AH239" s="175"/>
      <c r="AI239" s="161"/>
      <c r="AJ239" s="161"/>
      <c r="AK239" s="161"/>
      <c r="AL239" s="161"/>
      <c r="AM239" s="161"/>
      <c r="AN239" s="175"/>
      <c r="AO239" s="161"/>
      <c r="AP239" s="161"/>
      <c r="AQ239" s="161"/>
      <c r="AR239" s="161"/>
    </row>
    <row r="240" spans="1:44" ht="2.25" customHeight="1">
      <c r="B240" s="190"/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</row>
    <row r="241" spans="1:44" ht="11.25">
      <c r="A241" s="189"/>
      <c r="B241" s="188"/>
      <c r="C241" s="696" t="s">
        <v>158</v>
      </c>
      <c r="D241" s="696"/>
      <c r="E241" s="696"/>
      <c r="F241" s="696"/>
      <c r="G241" s="696"/>
      <c r="H241" s="696"/>
      <c r="I241" s="696"/>
      <c r="J241" s="696"/>
      <c r="K241" s="696"/>
      <c r="L241" s="187"/>
      <c r="M241" s="186"/>
      <c r="N241" s="185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75" t="s">
        <v>158</v>
      </c>
      <c r="AQ241" s="161"/>
      <c r="AR241" s="161"/>
    </row>
    <row r="242" spans="1:44" ht="11.25">
      <c r="A242" s="178"/>
      <c r="B242" s="182"/>
      <c r="C242" s="680" t="s">
        <v>157</v>
      </c>
      <c r="D242" s="680"/>
      <c r="E242" s="680"/>
      <c r="F242" s="680"/>
      <c r="G242" s="680"/>
      <c r="H242" s="680"/>
      <c r="I242" s="680"/>
      <c r="J242" s="680"/>
      <c r="K242" s="680"/>
      <c r="L242" s="183">
        <v>2383.35</v>
      </c>
      <c r="M242" s="180"/>
      <c r="N242" s="179">
        <v>17467</v>
      </c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75"/>
      <c r="AQ242" s="162" t="s">
        <v>157</v>
      </c>
      <c r="AR242" s="161"/>
    </row>
    <row r="243" spans="1:44" ht="11.25">
      <c r="A243" s="178"/>
      <c r="B243" s="182"/>
      <c r="C243" s="680" t="s">
        <v>153</v>
      </c>
      <c r="D243" s="680"/>
      <c r="E243" s="680"/>
      <c r="F243" s="680"/>
      <c r="G243" s="680"/>
      <c r="H243" s="680"/>
      <c r="I243" s="680"/>
      <c r="J243" s="680"/>
      <c r="K243" s="680"/>
      <c r="L243" s="166"/>
      <c r="M243" s="180"/>
      <c r="N243" s="184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75"/>
      <c r="AQ243" s="162" t="s">
        <v>153</v>
      </c>
      <c r="AR243" s="161"/>
    </row>
    <row r="244" spans="1:44" ht="11.25">
      <c r="A244" s="178"/>
      <c r="B244" s="182"/>
      <c r="C244" s="680" t="s">
        <v>241</v>
      </c>
      <c r="D244" s="680"/>
      <c r="E244" s="680"/>
      <c r="F244" s="680"/>
      <c r="G244" s="680"/>
      <c r="H244" s="680"/>
      <c r="I244" s="680"/>
      <c r="J244" s="680"/>
      <c r="K244" s="680"/>
      <c r="L244" s="181">
        <v>76.349999999999994</v>
      </c>
      <c r="M244" s="180"/>
      <c r="N244" s="179">
        <v>2491</v>
      </c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75"/>
      <c r="AQ244" s="162" t="s">
        <v>241</v>
      </c>
      <c r="AR244" s="161"/>
    </row>
    <row r="245" spans="1:44" ht="11.25">
      <c r="A245" s="178"/>
      <c r="B245" s="182"/>
      <c r="C245" s="680" t="s">
        <v>156</v>
      </c>
      <c r="D245" s="680"/>
      <c r="E245" s="680"/>
      <c r="F245" s="680"/>
      <c r="G245" s="680"/>
      <c r="H245" s="680"/>
      <c r="I245" s="680"/>
      <c r="J245" s="680"/>
      <c r="K245" s="680"/>
      <c r="L245" s="181">
        <v>69.36</v>
      </c>
      <c r="M245" s="180"/>
      <c r="N245" s="267">
        <v>835</v>
      </c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75"/>
      <c r="AQ245" s="162" t="s">
        <v>156</v>
      </c>
      <c r="AR245" s="161"/>
    </row>
    <row r="246" spans="1:44" ht="11.25">
      <c r="A246" s="178"/>
      <c r="B246" s="182"/>
      <c r="C246" s="680" t="s">
        <v>155</v>
      </c>
      <c r="D246" s="680"/>
      <c r="E246" s="680"/>
      <c r="F246" s="680"/>
      <c r="G246" s="680"/>
      <c r="H246" s="680"/>
      <c r="I246" s="680"/>
      <c r="J246" s="680"/>
      <c r="K246" s="680"/>
      <c r="L246" s="181">
        <v>3.83</v>
      </c>
      <c r="M246" s="180"/>
      <c r="N246" s="267">
        <v>124</v>
      </c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75"/>
      <c r="AQ246" s="162" t="s">
        <v>155</v>
      </c>
      <c r="AR246" s="161"/>
    </row>
    <row r="247" spans="1:44" ht="11.25">
      <c r="A247" s="178"/>
      <c r="B247" s="182"/>
      <c r="C247" s="680" t="s">
        <v>240</v>
      </c>
      <c r="D247" s="680"/>
      <c r="E247" s="680"/>
      <c r="F247" s="680"/>
      <c r="G247" s="680"/>
      <c r="H247" s="680"/>
      <c r="I247" s="680"/>
      <c r="J247" s="680"/>
      <c r="K247" s="680"/>
      <c r="L247" s="183">
        <v>2237.64</v>
      </c>
      <c r="M247" s="180"/>
      <c r="N247" s="179">
        <v>14141</v>
      </c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75"/>
      <c r="AQ247" s="162" t="s">
        <v>240</v>
      </c>
      <c r="AR247" s="161"/>
    </row>
    <row r="248" spans="1:44" ht="11.25">
      <c r="A248" s="178"/>
      <c r="B248" s="182"/>
      <c r="C248" s="680" t="s">
        <v>154</v>
      </c>
      <c r="D248" s="680"/>
      <c r="E248" s="680"/>
      <c r="F248" s="680"/>
      <c r="G248" s="680"/>
      <c r="H248" s="680"/>
      <c r="I248" s="680"/>
      <c r="J248" s="680"/>
      <c r="K248" s="680"/>
      <c r="L248" s="183">
        <v>2537.5700000000002</v>
      </c>
      <c r="M248" s="180"/>
      <c r="N248" s="179">
        <v>22497</v>
      </c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75"/>
      <c r="AQ248" s="162" t="s">
        <v>154</v>
      </c>
      <c r="AR248" s="161"/>
    </row>
    <row r="249" spans="1:44" ht="11.25">
      <c r="A249" s="178"/>
      <c r="B249" s="182"/>
      <c r="C249" s="680" t="s">
        <v>239</v>
      </c>
      <c r="D249" s="680"/>
      <c r="E249" s="680"/>
      <c r="F249" s="680"/>
      <c r="G249" s="680"/>
      <c r="H249" s="680"/>
      <c r="I249" s="680"/>
      <c r="J249" s="680"/>
      <c r="K249" s="680"/>
      <c r="L249" s="183">
        <v>2512.34</v>
      </c>
      <c r="M249" s="180"/>
      <c r="N249" s="179">
        <v>22193</v>
      </c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75"/>
      <c r="AQ249" s="162" t="s">
        <v>239</v>
      </c>
      <c r="AR249" s="161"/>
    </row>
    <row r="250" spans="1:44" ht="11.25">
      <c r="A250" s="178"/>
      <c r="B250" s="182"/>
      <c r="C250" s="680" t="s">
        <v>238</v>
      </c>
      <c r="D250" s="680"/>
      <c r="E250" s="680"/>
      <c r="F250" s="680"/>
      <c r="G250" s="680"/>
      <c r="H250" s="680"/>
      <c r="I250" s="680"/>
      <c r="J250" s="680"/>
      <c r="K250" s="680"/>
      <c r="L250" s="166"/>
      <c r="M250" s="180"/>
      <c r="N250" s="184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75"/>
      <c r="AQ250" s="162" t="s">
        <v>238</v>
      </c>
      <c r="AR250" s="161"/>
    </row>
    <row r="251" spans="1:44" ht="11.25">
      <c r="A251" s="178"/>
      <c r="B251" s="182"/>
      <c r="C251" s="680" t="s">
        <v>237</v>
      </c>
      <c r="D251" s="680"/>
      <c r="E251" s="680"/>
      <c r="F251" s="680"/>
      <c r="G251" s="680"/>
      <c r="H251" s="680"/>
      <c r="I251" s="680"/>
      <c r="J251" s="680"/>
      <c r="K251" s="680"/>
      <c r="L251" s="181">
        <v>76.349999999999994</v>
      </c>
      <c r="M251" s="180"/>
      <c r="N251" s="179">
        <v>2491</v>
      </c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75"/>
      <c r="AQ251" s="162" t="s">
        <v>237</v>
      </c>
      <c r="AR251" s="161"/>
    </row>
    <row r="252" spans="1:44" ht="11.25">
      <c r="A252" s="178"/>
      <c r="B252" s="182"/>
      <c r="C252" s="680" t="s">
        <v>236</v>
      </c>
      <c r="D252" s="680"/>
      <c r="E252" s="680"/>
      <c r="F252" s="680"/>
      <c r="G252" s="680"/>
      <c r="H252" s="680"/>
      <c r="I252" s="680"/>
      <c r="J252" s="680"/>
      <c r="K252" s="680"/>
      <c r="L252" s="181">
        <v>44.13</v>
      </c>
      <c r="M252" s="180"/>
      <c r="N252" s="267">
        <v>531</v>
      </c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75"/>
      <c r="AQ252" s="162" t="s">
        <v>236</v>
      </c>
      <c r="AR252" s="161"/>
    </row>
    <row r="253" spans="1:44" ht="11.25">
      <c r="A253" s="178"/>
      <c r="B253" s="182"/>
      <c r="C253" s="680" t="s">
        <v>235</v>
      </c>
      <c r="D253" s="680"/>
      <c r="E253" s="680"/>
      <c r="F253" s="680"/>
      <c r="G253" s="680"/>
      <c r="H253" s="680"/>
      <c r="I253" s="680"/>
      <c r="J253" s="680"/>
      <c r="K253" s="680"/>
      <c r="L253" s="181">
        <v>3.83</v>
      </c>
      <c r="M253" s="180"/>
      <c r="N253" s="267">
        <v>124</v>
      </c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75"/>
      <c r="AQ253" s="162" t="s">
        <v>235</v>
      </c>
      <c r="AR253" s="161"/>
    </row>
    <row r="254" spans="1:44" ht="11.25">
      <c r="A254" s="178"/>
      <c r="B254" s="182"/>
      <c r="C254" s="680" t="s">
        <v>234</v>
      </c>
      <c r="D254" s="680"/>
      <c r="E254" s="680"/>
      <c r="F254" s="680"/>
      <c r="G254" s="680"/>
      <c r="H254" s="680"/>
      <c r="I254" s="680"/>
      <c r="J254" s="680"/>
      <c r="K254" s="680"/>
      <c r="L254" s="183">
        <v>2237.64</v>
      </c>
      <c r="M254" s="180"/>
      <c r="N254" s="179">
        <v>14141</v>
      </c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75"/>
      <c r="AQ254" s="162" t="s">
        <v>234</v>
      </c>
      <c r="AR254" s="161"/>
    </row>
    <row r="255" spans="1:44" ht="11.25">
      <c r="A255" s="178"/>
      <c r="B255" s="182"/>
      <c r="C255" s="680" t="s">
        <v>233</v>
      </c>
      <c r="D255" s="680"/>
      <c r="E255" s="680"/>
      <c r="F255" s="680"/>
      <c r="G255" s="680"/>
      <c r="H255" s="680"/>
      <c r="I255" s="680"/>
      <c r="J255" s="680"/>
      <c r="K255" s="680"/>
      <c r="L255" s="181">
        <v>88.8</v>
      </c>
      <c r="M255" s="180"/>
      <c r="N255" s="179">
        <v>2896</v>
      </c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75"/>
      <c r="AQ255" s="162" t="s">
        <v>233</v>
      </c>
      <c r="AR255" s="161"/>
    </row>
    <row r="256" spans="1:44" ht="11.25">
      <c r="A256" s="178"/>
      <c r="B256" s="182"/>
      <c r="C256" s="680" t="s">
        <v>232</v>
      </c>
      <c r="D256" s="680"/>
      <c r="E256" s="680"/>
      <c r="F256" s="680"/>
      <c r="G256" s="680"/>
      <c r="H256" s="680"/>
      <c r="I256" s="680"/>
      <c r="J256" s="680"/>
      <c r="K256" s="680"/>
      <c r="L256" s="181">
        <v>65.42</v>
      </c>
      <c r="M256" s="180"/>
      <c r="N256" s="179">
        <v>2134</v>
      </c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75"/>
      <c r="AQ256" s="162" t="s">
        <v>232</v>
      </c>
      <c r="AR256" s="161"/>
    </row>
    <row r="257" spans="1:44" ht="11.25">
      <c r="A257" s="178"/>
      <c r="B257" s="182"/>
      <c r="C257" s="680" t="s">
        <v>231</v>
      </c>
      <c r="D257" s="680"/>
      <c r="E257" s="680"/>
      <c r="F257" s="680"/>
      <c r="G257" s="680"/>
      <c r="H257" s="680"/>
      <c r="I257" s="680"/>
      <c r="J257" s="680"/>
      <c r="K257" s="680"/>
      <c r="L257" s="181">
        <v>25.23</v>
      </c>
      <c r="M257" s="180"/>
      <c r="N257" s="267">
        <v>304</v>
      </c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75"/>
      <c r="AQ257" s="162" t="s">
        <v>231</v>
      </c>
      <c r="AR257" s="161"/>
    </row>
    <row r="258" spans="1:44" ht="11.25">
      <c r="A258" s="178"/>
      <c r="B258" s="182"/>
      <c r="C258" s="680" t="s">
        <v>148</v>
      </c>
      <c r="D258" s="680"/>
      <c r="E258" s="680"/>
      <c r="F258" s="680"/>
      <c r="G258" s="680"/>
      <c r="H258" s="680"/>
      <c r="I258" s="680"/>
      <c r="J258" s="680"/>
      <c r="K258" s="680"/>
      <c r="L258" s="181">
        <v>80.180000000000007</v>
      </c>
      <c r="M258" s="180"/>
      <c r="N258" s="179">
        <v>2615</v>
      </c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75"/>
      <c r="AQ258" s="162" t="s">
        <v>148</v>
      </c>
      <c r="AR258" s="161"/>
    </row>
    <row r="259" spans="1:44" ht="11.25">
      <c r="A259" s="178"/>
      <c r="B259" s="182"/>
      <c r="C259" s="680" t="s">
        <v>147</v>
      </c>
      <c r="D259" s="680"/>
      <c r="E259" s="680"/>
      <c r="F259" s="680"/>
      <c r="G259" s="680"/>
      <c r="H259" s="680"/>
      <c r="I259" s="680"/>
      <c r="J259" s="680"/>
      <c r="K259" s="680"/>
      <c r="L259" s="181">
        <v>88.8</v>
      </c>
      <c r="M259" s="180"/>
      <c r="N259" s="179">
        <v>2896</v>
      </c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75"/>
      <c r="AQ259" s="162" t="s">
        <v>147</v>
      </c>
      <c r="AR259" s="161"/>
    </row>
    <row r="260" spans="1:44" ht="11.25">
      <c r="A260" s="178"/>
      <c r="B260" s="182"/>
      <c r="C260" s="680" t="s">
        <v>146</v>
      </c>
      <c r="D260" s="680"/>
      <c r="E260" s="680"/>
      <c r="F260" s="680"/>
      <c r="G260" s="680"/>
      <c r="H260" s="680"/>
      <c r="I260" s="680"/>
      <c r="J260" s="680"/>
      <c r="K260" s="680"/>
      <c r="L260" s="181">
        <v>65.42</v>
      </c>
      <c r="M260" s="180"/>
      <c r="N260" s="179">
        <v>2134</v>
      </c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75"/>
      <c r="AQ260" s="162" t="s">
        <v>146</v>
      </c>
      <c r="AR260" s="161"/>
    </row>
    <row r="261" spans="1:44" ht="11.25">
      <c r="A261" s="178"/>
      <c r="B261" s="174"/>
      <c r="C261" s="702" t="s">
        <v>145</v>
      </c>
      <c r="D261" s="702"/>
      <c r="E261" s="702"/>
      <c r="F261" s="702"/>
      <c r="G261" s="702"/>
      <c r="H261" s="702"/>
      <c r="I261" s="702"/>
      <c r="J261" s="702"/>
      <c r="K261" s="702"/>
      <c r="L261" s="172">
        <v>2537.5700000000002</v>
      </c>
      <c r="M261" s="177"/>
      <c r="N261" s="176">
        <v>22497</v>
      </c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75"/>
      <c r="AQ261" s="161"/>
      <c r="AR261" s="175" t="s">
        <v>145</v>
      </c>
    </row>
    <row r="262" spans="1:44" ht="1.5" customHeight="1">
      <c r="B262" s="174"/>
      <c r="C262" s="173"/>
      <c r="D262" s="173"/>
      <c r="E262" s="173"/>
      <c r="F262" s="173"/>
      <c r="G262" s="173"/>
      <c r="H262" s="173"/>
      <c r="I262" s="173"/>
      <c r="J262" s="173"/>
      <c r="K262" s="173"/>
      <c r="L262" s="172"/>
      <c r="M262" s="171"/>
      <c r="N262" s="170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</row>
    <row r="263" spans="1:44" ht="53.45" customHeight="1">
      <c r="A263" s="169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</row>
    <row r="264" spans="1:44" ht="11.25" customHeight="1">
      <c r="A264" s="165"/>
      <c r="B264" s="166" t="s">
        <v>52</v>
      </c>
      <c r="C264" s="691" t="s">
        <v>144</v>
      </c>
      <c r="D264" s="691"/>
      <c r="E264" s="691"/>
      <c r="F264" s="691"/>
      <c r="G264" s="691"/>
      <c r="H264" s="691"/>
      <c r="I264" s="691"/>
      <c r="J264" s="691"/>
      <c r="K264" s="691"/>
      <c r="L264" s="69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</row>
    <row r="265" spans="1:44" ht="13.7" customHeight="1">
      <c r="A265" s="165"/>
      <c r="B265" s="167"/>
      <c r="C265" s="692" t="s">
        <v>123</v>
      </c>
      <c r="D265" s="692"/>
      <c r="E265" s="692"/>
      <c r="F265" s="692"/>
      <c r="G265" s="692"/>
      <c r="H265" s="692"/>
      <c r="I265" s="692"/>
      <c r="J265" s="692"/>
      <c r="K265" s="692"/>
      <c r="L265" s="692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</row>
    <row r="266" spans="1:44" ht="12.75" customHeight="1">
      <c r="A266" s="165"/>
      <c r="B266" s="166" t="s">
        <v>143</v>
      </c>
      <c r="C266" s="691"/>
      <c r="D266" s="691"/>
      <c r="E266" s="691"/>
      <c r="F266" s="691"/>
      <c r="G266" s="691"/>
      <c r="H266" s="691"/>
      <c r="I266" s="691"/>
      <c r="J266" s="691"/>
      <c r="K266" s="691"/>
      <c r="L266" s="69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</row>
    <row r="267" spans="1:44" ht="13.7" customHeight="1">
      <c r="A267" s="165"/>
      <c r="C267" s="692" t="s">
        <v>123</v>
      </c>
      <c r="D267" s="692"/>
      <c r="E267" s="692"/>
      <c r="F267" s="692"/>
      <c r="G267" s="692"/>
      <c r="H267" s="692"/>
      <c r="I267" s="692"/>
      <c r="J267" s="692"/>
      <c r="K267" s="692"/>
      <c r="L267" s="692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</row>
    <row r="269" spans="1:44" ht="11.25">
      <c r="B269" s="164"/>
      <c r="D269" s="164"/>
      <c r="F269" s="164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</row>
    <row r="285" spans="17:44" ht="11.25"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</row>
    <row r="288" spans="17:44" ht="11.25"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</row>
    <row r="351" spans="17:44" ht="11.25"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</row>
  </sheetData>
  <mergeCells count="245">
    <mergeCell ref="C259:K259"/>
    <mergeCell ref="C260:K260"/>
    <mergeCell ref="C261:K261"/>
    <mergeCell ref="C254:K254"/>
    <mergeCell ref="C255:K255"/>
    <mergeCell ref="C256:K256"/>
    <mergeCell ref="C257:K257"/>
    <mergeCell ref="C258:K258"/>
    <mergeCell ref="C249:K249"/>
    <mergeCell ref="C250:K250"/>
    <mergeCell ref="C251:K251"/>
    <mergeCell ref="C252:K252"/>
    <mergeCell ref="C253:K253"/>
    <mergeCell ref="C244:K244"/>
    <mergeCell ref="C245:K245"/>
    <mergeCell ref="C246:K246"/>
    <mergeCell ref="C247:K247"/>
    <mergeCell ref="C248:K248"/>
    <mergeCell ref="C237:E237"/>
    <mergeCell ref="C238:E238"/>
    <mergeCell ref="C241:K241"/>
    <mergeCell ref="C242:K242"/>
    <mergeCell ref="C243:K243"/>
    <mergeCell ref="C232:E232"/>
    <mergeCell ref="C233:E233"/>
    <mergeCell ref="A234:N234"/>
    <mergeCell ref="C235:E235"/>
    <mergeCell ref="C236:E236"/>
    <mergeCell ref="C227:E227"/>
    <mergeCell ref="C228:E228"/>
    <mergeCell ref="C229:E229"/>
    <mergeCell ref="C230:E230"/>
    <mergeCell ref="C231:E231"/>
    <mergeCell ref="C222:E222"/>
    <mergeCell ref="C223:E223"/>
    <mergeCell ref="C224:E224"/>
    <mergeCell ref="C225:E225"/>
    <mergeCell ref="C226:E226"/>
    <mergeCell ref="C216:E216"/>
    <mergeCell ref="C217:N217"/>
    <mergeCell ref="C218:E218"/>
    <mergeCell ref="A220:N220"/>
    <mergeCell ref="A221:N221"/>
    <mergeCell ref="C211:E211"/>
    <mergeCell ref="C212:E212"/>
    <mergeCell ref="C213:E213"/>
    <mergeCell ref="C214:E214"/>
    <mergeCell ref="C215:E215"/>
    <mergeCell ref="C206:E206"/>
    <mergeCell ref="C207:E207"/>
    <mergeCell ref="C208:E208"/>
    <mergeCell ref="C209:E209"/>
    <mergeCell ref="C210:E210"/>
    <mergeCell ref="C201:N201"/>
    <mergeCell ref="C202:N202"/>
    <mergeCell ref="C203:N203"/>
    <mergeCell ref="C204:E204"/>
    <mergeCell ref="C205:E205"/>
    <mergeCell ref="C196:E196"/>
    <mergeCell ref="C197:E197"/>
    <mergeCell ref="C198:E198"/>
    <mergeCell ref="C199:E199"/>
    <mergeCell ref="C200:E200"/>
    <mergeCell ref="C191:E191"/>
    <mergeCell ref="C192:E192"/>
    <mergeCell ref="C193:E193"/>
    <mergeCell ref="C194:E194"/>
    <mergeCell ref="C195:E195"/>
    <mergeCell ref="C186:E186"/>
    <mergeCell ref="C187:E187"/>
    <mergeCell ref="C188:E188"/>
    <mergeCell ref="C189:E189"/>
    <mergeCell ref="C190:E190"/>
    <mergeCell ref="C181:E181"/>
    <mergeCell ref="C182:E182"/>
    <mergeCell ref="C183:E183"/>
    <mergeCell ref="C184:N184"/>
    <mergeCell ref="C185:E185"/>
    <mergeCell ref="C176:E176"/>
    <mergeCell ref="C177:E177"/>
    <mergeCell ref="C178:E178"/>
    <mergeCell ref="C179:E179"/>
    <mergeCell ref="C180:E180"/>
    <mergeCell ref="C171:E171"/>
    <mergeCell ref="C172:E172"/>
    <mergeCell ref="C173:E173"/>
    <mergeCell ref="C174:E174"/>
    <mergeCell ref="C175:E175"/>
    <mergeCell ref="C166:E166"/>
    <mergeCell ref="C167:E167"/>
    <mergeCell ref="C168:N168"/>
    <mergeCell ref="C169:E169"/>
    <mergeCell ref="C170:E170"/>
    <mergeCell ref="C161:E161"/>
    <mergeCell ref="C162:N162"/>
    <mergeCell ref="C163:E163"/>
    <mergeCell ref="C164:E164"/>
    <mergeCell ref="C165:N165"/>
    <mergeCell ref="C156:E156"/>
    <mergeCell ref="C157:E157"/>
    <mergeCell ref="C158:E158"/>
    <mergeCell ref="C159:E159"/>
    <mergeCell ref="C160:E160"/>
    <mergeCell ref="C151:E151"/>
    <mergeCell ref="C152:E152"/>
    <mergeCell ref="C153:E153"/>
    <mergeCell ref="C154:E154"/>
    <mergeCell ref="C155:E155"/>
    <mergeCell ref="C146:N146"/>
    <mergeCell ref="C147:E147"/>
    <mergeCell ref="C148:E148"/>
    <mergeCell ref="C149:E149"/>
    <mergeCell ref="C150:E150"/>
    <mergeCell ref="C141:E141"/>
    <mergeCell ref="C142:E142"/>
    <mergeCell ref="C143:N143"/>
    <mergeCell ref="C144:E144"/>
    <mergeCell ref="C145:E145"/>
    <mergeCell ref="C136:E136"/>
    <mergeCell ref="C137:E137"/>
    <mergeCell ref="C138:E138"/>
    <mergeCell ref="C139:E139"/>
    <mergeCell ref="C140:E140"/>
    <mergeCell ref="C131:E131"/>
    <mergeCell ref="C132:E132"/>
    <mergeCell ref="C133:E133"/>
    <mergeCell ref="C134:E134"/>
    <mergeCell ref="C135:E135"/>
    <mergeCell ref="C126:E126"/>
    <mergeCell ref="C127:E127"/>
    <mergeCell ref="C128:E128"/>
    <mergeCell ref="C129:N129"/>
    <mergeCell ref="C130:E130"/>
    <mergeCell ref="C121:E121"/>
    <mergeCell ref="C122:E122"/>
    <mergeCell ref="C123:E123"/>
    <mergeCell ref="C124:E124"/>
    <mergeCell ref="C125:E125"/>
    <mergeCell ref="C117:E117"/>
    <mergeCell ref="C118:E118"/>
    <mergeCell ref="C119:E119"/>
    <mergeCell ref="C120:E120"/>
    <mergeCell ref="C116:E116"/>
    <mergeCell ref="C99:E99"/>
    <mergeCell ref="C100:E100"/>
    <mergeCell ref="C91:E91"/>
    <mergeCell ref="C92:E92"/>
    <mergeCell ref="C93:E93"/>
    <mergeCell ref="C94:E94"/>
    <mergeCell ref="C95:E95"/>
    <mergeCell ref="C106:E106"/>
    <mergeCell ref="C107:E107"/>
    <mergeCell ref="C111:E111"/>
    <mergeCell ref="A112:N112"/>
    <mergeCell ref="C113:E113"/>
    <mergeCell ref="C114:E114"/>
    <mergeCell ref="C115:E115"/>
    <mergeCell ref="C108:E108"/>
    <mergeCell ref="C109:E109"/>
    <mergeCell ref="C110:E110"/>
    <mergeCell ref="C101:E101"/>
    <mergeCell ref="C102:E102"/>
    <mergeCell ref="C103:E103"/>
    <mergeCell ref="C104:E104"/>
    <mergeCell ref="C105:E105"/>
    <mergeCell ref="C90:E90"/>
    <mergeCell ref="C81:E81"/>
    <mergeCell ref="C82:E82"/>
    <mergeCell ref="C83:E83"/>
    <mergeCell ref="C84:E84"/>
    <mergeCell ref="C85:E85"/>
    <mergeCell ref="C96:E96"/>
    <mergeCell ref="C97:N97"/>
    <mergeCell ref="C98:E98"/>
    <mergeCell ref="K4:N4"/>
    <mergeCell ref="A4:C4"/>
    <mergeCell ref="A5:D5"/>
    <mergeCell ref="J5:N5"/>
    <mergeCell ref="A6:D6"/>
    <mergeCell ref="C56:E56"/>
    <mergeCell ref="C57:E57"/>
    <mergeCell ref="C58:E58"/>
    <mergeCell ref="C59:N59"/>
    <mergeCell ref="C48:E48"/>
    <mergeCell ref="C49:E49"/>
    <mergeCell ref="C50:E50"/>
    <mergeCell ref="C52:E52"/>
    <mergeCell ref="C54:E54"/>
    <mergeCell ref="C38:E40"/>
    <mergeCell ref="A17:N17"/>
    <mergeCell ref="C41:E41"/>
    <mergeCell ref="N38:N40"/>
    <mergeCell ref="J38:L39"/>
    <mergeCell ref="B38:B40"/>
    <mergeCell ref="F38:F40"/>
    <mergeCell ref="B24:F24"/>
    <mergeCell ref="L35:M35"/>
    <mergeCell ref="C266:L266"/>
    <mergeCell ref="A22:N22"/>
    <mergeCell ref="C267:L267"/>
    <mergeCell ref="C265:L265"/>
    <mergeCell ref="A14:N14"/>
    <mergeCell ref="L33:M33"/>
    <mergeCell ref="B25:F25"/>
    <mergeCell ref="L36:M36"/>
    <mergeCell ref="A18:N18"/>
    <mergeCell ref="A16:N16"/>
    <mergeCell ref="A21:N21"/>
    <mergeCell ref="A42:N42"/>
    <mergeCell ref="C60:E60"/>
    <mergeCell ref="C66:E66"/>
    <mergeCell ref="C67:E67"/>
    <mergeCell ref="C68:E68"/>
    <mergeCell ref="C69:N69"/>
    <mergeCell ref="C70:E70"/>
    <mergeCell ref="C61:E61"/>
    <mergeCell ref="C62:E62"/>
    <mergeCell ref="C63:E63"/>
    <mergeCell ref="C64:E64"/>
    <mergeCell ref="C65:E65"/>
    <mergeCell ref="C76:E76"/>
    <mergeCell ref="C264:L264"/>
    <mergeCell ref="A44:N44"/>
    <mergeCell ref="C45:E45"/>
    <mergeCell ref="C46:N46"/>
    <mergeCell ref="C47:E47"/>
    <mergeCell ref="A38:A40"/>
    <mergeCell ref="M38:M40"/>
    <mergeCell ref="G38:I39"/>
    <mergeCell ref="J6:N6"/>
    <mergeCell ref="D10:N10"/>
    <mergeCell ref="A13:N13"/>
    <mergeCell ref="C77:E77"/>
    <mergeCell ref="C78:E78"/>
    <mergeCell ref="C79:E79"/>
    <mergeCell ref="C80:E80"/>
    <mergeCell ref="C71:E71"/>
    <mergeCell ref="C72:E72"/>
    <mergeCell ref="C73:E73"/>
    <mergeCell ref="C74:E74"/>
    <mergeCell ref="C75:E75"/>
    <mergeCell ref="C86:E86"/>
    <mergeCell ref="C87:E87"/>
    <mergeCell ref="C88:E88"/>
    <mergeCell ref="C89:E89"/>
  </mergeCells>
  <printOptions horizontalCentered="1"/>
  <pageMargins left="0.39370078740157483" right="0.23622047244094491" top="0.78740157480314965" bottom="0.15748031496062992" header="0.11811023622047245" footer="0.11811023622047245"/>
  <pageSetup paperSize="9" fitToHeight="0" orientation="landscape" r:id="rId1"/>
  <headerFooter>
    <oddFooter>&amp;R&amp;8Страница &amp;P</oddFooter>
  </headerFooter>
  <rowBreaks count="1" manualBreakCount="1">
    <brk id="37" max="3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51"/>
  <sheetViews>
    <sheetView topLeftCell="A237" workbookViewId="0">
      <selection activeCell="A20" sqref="A20:XFD20"/>
    </sheetView>
  </sheetViews>
  <sheetFormatPr defaultColWidth="9.140625" defaultRowHeight="10.5" customHeight="1"/>
  <cols>
    <col min="1" max="1" width="9.140625" style="161"/>
    <col min="2" max="2" width="20.140625" style="161" customWidth="1"/>
    <col min="3" max="4" width="10.42578125" style="161" customWidth="1"/>
    <col min="5" max="5" width="13.28515625" style="161" customWidth="1"/>
    <col min="6" max="6" width="8.5703125" style="161" customWidth="1"/>
    <col min="7" max="7" width="7.85546875" style="161" customWidth="1"/>
    <col min="8" max="8" width="8.42578125" style="161" customWidth="1"/>
    <col min="9" max="9" width="8.7109375" style="161" customWidth="1"/>
    <col min="10" max="10" width="8.140625" style="161" customWidth="1"/>
    <col min="11" max="11" width="8.5703125" style="161" customWidth="1"/>
    <col min="12" max="12" width="10" style="161" customWidth="1"/>
    <col min="13" max="13" width="7.42578125" style="161" customWidth="1"/>
    <col min="14" max="14" width="9.7109375" style="161" customWidth="1"/>
    <col min="15" max="16" width="0" style="161" hidden="1" customWidth="1"/>
    <col min="17" max="25" width="9.140625" style="163"/>
    <col min="26" max="26" width="50.140625" style="162" hidden="1" customWidth="1"/>
    <col min="27" max="27" width="43.85546875" style="162" hidden="1" customWidth="1"/>
    <col min="28" max="28" width="101.140625" style="162" hidden="1" customWidth="1"/>
    <col min="29" max="33" width="140.85546875" style="162" hidden="1" customWidth="1"/>
    <col min="34" max="34" width="34.140625" style="162" hidden="1" customWidth="1"/>
    <col min="35" max="35" width="111.5703125" style="162" hidden="1" customWidth="1"/>
    <col min="36" max="40" width="34.140625" style="162" hidden="1" customWidth="1"/>
    <col min="41" max="41" width="111.5703125" style="162" hidden="1" customWidth="1"/>
    <col min="42" max="44" width="84.42578125" style="162" hidden="1" customWidth="1"/>
    <col min="45" max="16384" width="9.140625" style="161"/>
  </cols>
  <sheetData>
    <row r="1" spans="1:30" s="161" customFormat="1" ht="11.25" customHeight="1">
      <c r="A1" s="165"/>
      <c r="N1" s="167" t="s">
        <v>230</v>
      </c>
    </row>
    <row r="2" spans="1:30" s="161" customFormat="1" ht="11.25" customHeight="1">
      <c r="N2" s="167" t="s">
        <v>229</v>
      </c>
    </row>
    <row r="3" spans="1:30" s="161" customFormat="1" ht="8.4499999999999993" customHeight="1">
      <c r="N3" s="167"/>
    </row>
    <row r="4" spans="1:30" s="161" customFormat="1" ht="14.25" customHeight="1">
      <c r="A4" s="699" t="s">
        <v>228</v>
      </c>
      <c r="B4" s="699"/>
      <c r="C4" s="699"/>
      <c r="D4" s="255"/>
      <c r="K4" s="699" t="s">
        <v>227</v>
      </c>
      <c r="L4" s="699"/>
      <c r="M4" s="699"/>
      <c r="N4" s="699"/>
    </row>
    <row r="5" spans="1:30" s="161" customFormat="1" ht="12.2" customHeight="1">
      <c r="A5" s="700"/>
      <c r="B5" s="700"/>
      <c r="C5" s="700"/>
      <c r="D5" s="700"/>
      <c r="E5" s="162"/>
      <c r="J5" s="701"/>
      <c r="K5" s="701"/>
      <c r="L5" s="701"/>
      <c r="M5" s="701"/>
      <c r="N5" s="701"/>
    </row>
    <row r="6" spans="1:30" s="161" customFormat="1" ht="11.25">
      <c r="A6" s="680"/>
      <c r="B6" s="680"/>
      <c r="C6" s="680"/>
      <c r="D6" s="680"/>
      <c r="J6" s="680"/>
      <c r="K6" s="680"/>
      <c r="L6" s="680"/>
      <c r="M6" s="680"/>
      <c r="N6" s="680"/>
      <c r="Z6" s="162" t="s">
        <v>219</v>
      </c>
      <c r="AA6" s="162" t="s">
        <v>219</v>
      </c>
    </row>
    <row r="7" spans="1:30" s="161" customFormat="1" ht="17.45" customHeight="1">
      <c r="A7" s="254"/>
      <c r="B7" s="253"/>
      <c r="C7" s="162"/>
      <c r="D7" s="162"/>
      <c r="J7" s="239"/>
      <c r="K7" s="239"/>
      <c r="L7" s="239"/>
      <c r="M7" s="239"/>
      <c r="N7" s="253"/>
    </row>
    <row r="8" spans="1:30" s="161" customFormat="1" ht="16.5" customHeight="1">
      <c r="A8" s="165" t="s">
        <v>226</v>
      </c>
      <c r="B8" s="190"/>
      <c r="C8" s="190"/>
      <c r="D8" s="190"/>
      <c r="L8" s="190"/>
      <c r="M8" s="190"/>
      <c r="N8" s="167" t="s">
        <v>226</v>
      </c>
    </row>
    <row r="9" spans="1:30" s="161" customFormat="1" ht="15.75" customHeight="1">
      <c r="F9" s="252"/>
    </row>
    <row r="10" spans="1:30" s="161" customFormat="1" ht="56.25">
      <c r="A10" s="251" t="s">
        <v>225</v>
      </c>
      <c r="B10" s="190"/>
      <c r="D10" s="680" t="s">
        <v>224</v>
      </c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AB10" s="162" t="s">
        <v>224</v>
      </c>
    </row>
    <row r="11" spans="1:30" s="161" customFormat="1" ht="15" customHeight="1">
      <c r="A11" s="249" t="s">
        <v>223</v>
      </c>
      <c r="D11" s="239" t="s">
        <v>222</v>
      </c>
      <c r="E11" s="239"/>
      <c r="F11" s="250"/>
      <c r="G11" s="250"/>
      <c r="H11" s="250"/>
      <c r="I11" s="250"/>
      <c r="J11" s="250"/>
      <c r="K11" s="250"/>
      <c r="L11" s="250"/>
      <c r="M11" s="250"/>
      <c r="N11" s="250"/>
    </row>
    <row r="12" spans="1:30" s="161" customFormat="1" ht="8.4499999999999993" customHeight="1">
      <c r="A12" s="249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30" s="161" customFormat="1" ht="11.25">
      <c r="A13" s="682" t="s">
        <v>221</v>
      </c>
      <c r="B13" s="682"/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AC13" s="162" t="s">
        <v>221</v>
      </c>
    </row>
    <row r="14" spans="1:30" s="161" customFormat="1" ht="11.25" customHeight="1">
      <c r="A14" s="690" t="s">
        <v>220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</row>
    <row r="15" spans="1:30" s="161" customFormat="1" ht="8.4499999999999993" customHeight="1">
      <c r="A15" s="248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</row>
    <row r="16" spans="1:30" s="161" customFormat="1" ht="11.25">
      <c r="A16" s="682"/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AD16" s="162" t="s">
        <v>219</v>
      </c>
    </row>
    <row r="17" spans="1:44" ht="11.25" customHeight="1">
      <c r="A17" s="690" t="s">
        <v>218</v>
      </c>
      <c r="B17" s="690"/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</row>
    <row r="18" spans="1:44" ht="24" customHeight="1">
      <c r="A18" s="695" t="s">
        <v>817</v>
      </c>
      <c r="B18" s="695"/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</row>
    <row r="19" spans="1:44" ht="8.4499999999999993" customHeight="1">
      <c r="A19" s="245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</row>
    <row r="20" spans="1:44" ht="8.4499999999999993" customHeight="1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</row>
    <row r="21" spans="1:44" ht="11.25">
      <c r="A21" s="683" t="s">
        <v>816</v>
      </c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2" t="s">
        <v>816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</row>
    <row r="22" spans="1:44" ht="13.7" customHeight="1">
      <c r="A22" s="690" t="s">
        <v>216</v>
      </c>
      <c r="B22" s="690"/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</row>
    <row r="23" spans="1:44" ht="15" customHeight="1">
      <c r="A23" s="165" t="s">
        <v>215</v>
      </c>
      <c r="B23" s="243" t="s">
        <v>214</v>
      </c>
      <c r="C23" s="161" t="s">
        <v>213</v>
      </c>
      <c r="F23" s="162"/>
      <c r="G23" s="162"/>
      <c r="H23" s="162"/>
      <c r="I23" s="162"/>
      <c r="J23" s="162"/>
      <c r="K23" s="162"/>
      <c r="L23" s="162"/>
      <c r="M23" s="162"/>
      <c r="N23" s="162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</row>
    <row r="24" spans="1:44" ht="18" customHeight="1">
      <c r="A24" s="165" t="s">
        <v>212</v>
      </c>
      <c r="B24" s="683"/>
      <c r="C24" s="683"/>
      <c r="D24" s="683"/>
      <c r="E24" s="683"/>
      <c r="F24" s="683"/>
      <c r="G24" s="162"/>
      <c r="H24" s="162"/>
      <c r="I24" s="162"/>
      <c r="J24" s="162"/>
      <c r="K24" s="162"/>
      <c r="L24" s="162"/>
      <c r="M24" s="162"/>
      <c r="N24" s="162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</row>
    <row r="25" spans="1:44" ht="11.25" customHeight="1">
      <c r="B25" s="693" t="s">
        <v>210</v>
      </c>
      <c r="C25" s="693"/>
      <c r="D25" s="693"/>
      <c r="E25" s="693"/>
      <c r="F25" s="693"/>
      <c r="G25" s="240"/>
      <c r="H25" s="240"/>
      <c r="I25" s="240"/>
      <c r="J25" s="240"/>
      <c r="K25" s="240"/>
      <c r="L25" s="240"/>
      <c r="M25" s="242"/>
      <c r="N25" s="24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</row>
    <row r="26" spans="1:44" ht="9.75" customHeight="1">
      <c r="D26" s="241"/>
      <c r="E26" s="241"/>
      <c r="F26" s="241"/>
      <c r="G26" s="241"/>
      <c r="H26" s="241"/>
      <c r="I26" s="241"/>
      <c r="J26" s="241"/>
      <c r="K26" s="241"/>
      <c r="L26" s="241"/>
      <c r="M26" s="240"/>
      <c r="N26" s="24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</row>
    <row r="27" spans="1:44" ht="11.25" customHeight="1">
      <c r="A27" s="237" t="s">
        <v>209</v>
      </c>
      <c r="D27" s="239"/>
      <c r="F27" s="238"/>
      <c r="G27" s="238"/>
      <c r="H27" s="238"/>
      <c r="I27" s="238"/>
      <c r="J27" s="238"/>
      <c r="K27" s="238"/>
      <c r="L27" s="238"/>
      <c r="M27" s="238"/>
      <c r="N27" s="238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</row>
    <row r="28" spans="1:44" ht="9.75" customHeight="1"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</row>
    <row r="29" spans="1:44" ht="9.75" customHeight="1"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</row>
    <row r="30" spans="1:44" ht="12.75" customHeight="1">
      <c r="A30" s="237" t="s">
        <v>208</v>
      </c>
      <c r="C30" s="231">
        <v>29.29</v>
      </c>
      <c r="D30" s="230" t="s">
        <v>815</v>
      </c>
      <c r="E30" s="229" t="s">
        <v>196</v>
      </c>
      <c r="L30" s="236"/>
      <c r="M30" s="236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</row>
    <row r="31" spans="1:44" ht="12.75" customHeight="1">
      <c r="B31" s="161" t="s">
        <v>207</v>
      </c>
      <c r="C31" s="235"/>
      <c r="D31" s="234"/>
      <c r="E31" s="229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</row>
    <row r="32" spans="1:44" ht="12.75" customHeight="1">
      <c r="B32" s="161" t="s">
        <v>206</v>
      </c>
      <c r="C32" s="231">
        <v>29.29</v>
      </c>
      <c r="D32" s="230" t="s">
        <v>815</v>
      </c>
      <c r="E32" s="229" t="s">
        <v>196</v>
      </c>
      <c r="G32" s="161" t="s">
        <v>204</v>
      </c>
      <c r="L32" s="231">
        <v>3.4</v>
      </c>
      <c r="M32" s="230" t="s">
        <v>814</v>
      </c>
      <c r="N32" s="229" t="s">
        <v>196</v>
      </c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</row>
    <row r="33" spans="1:44" ht="12.75" customHeight="1">
      <c r="B33" s="161" t="s">
        <v>203</v>
      </c>
      <c r="C33" s="231">
        <v>0</v>
      </c>
      <c r="D33" s="233" t="s">
        <v>197</v>
      </c>
      <c r="E33" s="229" t="s">
        <v>196</v>
      </c>
      <c r="G33" s="161" t="s">
        <v>202</v>
      </c>
      <c r="L33" s="679">
        <v>11.62</v>
      </c>
      <c r="M33" s="679"/>
      <c r="N33" s="229" t="s">
        <v>199</v>
      </c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</row>
    <row r="34" spans="1:44" ht="12.75" customHeight="1">
      <c r="C34" s="231"/>
      <c r="D34" s="233"/>
      <c r="E34" s="229"/>
      <c r="L34" s="232"/>
      <c r="M34" s="232"/>
      <c r="N34" s="229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</row>
    <row r="35" spans="1:44" ht="12.75" customHeight="1">
      <c r="B35" s="161" t="s">
        <v>201</v>
      </c>
      <c r="C35" s="231">
        <v>0</v>
      </c>
      <c r="D35" s="233" t="s">
        <v>197</v>
      </c>
      <c r="E35" s="229" t="s">
        <v>196</v>
      </c>
      <c r="G35" s="161" t="s">
        <v>200</v>
      </c>
      <c r="L35" s="679">
        <v>0.39</v>
      </c>
      <c r="M35" s="679"/>
      <c r="N35" s="229" t="s">
        <v>199</v>
      </c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</row>
    <row r="36" spans="1:44" ht="12.75" customHeight="1">
      <c r="B36" s="161" t="s">
        <v>198</v>
      </c>
      <c r="C36" s="231">
        <v>0</v>
      </c>
      <c r="D36" s="230" t="s">
        <v>197</v>
      </c>
      <c r="E36" s="229" t="s">
        <v>196</v>
      </c>
      <c r="G36" s="161" t="s">
        <v>195</v>
      </c>
      <c r="L36" s="694"/>
      <c r="M36" s="694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</row>
    <row r="37" spans="1:44" ht="9.75" customHeight="1">
      <c r="A37" s="228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</row>
    <row r="38" spans="1:44" ht="36" customHeight="1">
      <c r="A38" s="689" t="s">
        <v>194</v>
      </c>
      <c r="B38" s="688" t="s">
        <v>43</v>
      </c>
      <c r="C38" s="688" t="s">
        <v>193</v>
      </c>
      <c r="D38" s="688"/>
      <c r="E38" s="688"/>
      <c r="F38" s="688" t="s">
        <v>192</v>
      </c>
      <c r="G38" s="688" t="s">
        <v>191</v>
      </c>
      <c r="H38" s="688"/>
      <c r="I38" s="688"/>
      <c r="J38" s="688" t="s">
        <v>190</v>
      </c>
      <c r="K38" s="688"/>
      <c r="L38" s="688"/>
      <c r="M38" s="688" t="s">
        <v>189</v>
      </c>
      <c r="N38" s="688" t="s">
        <v>188</v>
      </c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</row>
    <row r="39" spans="1:44" ht="36.75" customHeight="1">
      <c r="A39" s="689"/>
      <c r="B39" s="688"/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</row>
    <row r="40" spans="1:44" ht="42.75" customHeight="1">
      <c r="A40" s="689"/>
      <c r="B40" s="688"/>
      <c r="C40" s="688"/>
      <c r="D40" s="688"/>
      <c r="E40" s="688"/>
      <c r="F40" s="688"/>
      <c r="G40" s="227" t="s">
        <v>186</v>
      </c>
      <c r="H40" s="227" t="s">
        <v>185</v>
      </c>
      <c r="I40" s="227" t="s">
        <v>187</v>
      </c>
      <c r="J40" s="227" t="s">
        <v>186</v>
      </c>
      <c r="K40" s="227" t="s">
        <v>185</v>
      </c>
      <c r="L40" s="227" t="s">
        <v>184</v>
      </c>
      <c r="M40" s="688"/>
      <c r="N40" s="688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</row>
    <row r="41" spans="1:44" ht="11.25" customHeight="1">
      <c r="A41" s="226">
        <v>1</v>
      </c>
      <c r="B41" s="225">
        <v>2</v>
      </c>
      <c r="C41" s="687">
        <v>3</v>
      </c>
      <c r="D41" s="687"/>
      <c r="E41" s="687"/>
      <c r="F41" s="225">
        <v>4</v>
      </c>
      <c r="G41" s="225">
        <v>5</v>
      </c>
      <c r="H41" s="225">
        <v>6</v>
      </c>
      <c r="I41" s="225">
        <v>7</v>
      </c>
      <c r="J41" s="225">
        <v>8</v>
      </c>
      <c r="K41" s="225">
        <v>9</v>
      </c>
      <c r="L41" s="225">
        <v>10</v>
      </c>
      <c r="M41" s="225">
        <v>11</v>
      </c>
      <c r="N41" s="225">
        <v>12</v>
      </c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</row>
    <row r="42" spans="1:44" ht="12">
      <c r="A42" s="684" t="s">
        <v>183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6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91" t="s">
        <v>183</v>
      </c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</row>
    <row r="43" spans="1:44" ht="12">
      <c r="A43" s="224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2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9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</row>
    <row r="44" spans="1:44" ht="12">
      <c r="A44" s="727" t="s">
        <v>797</v>
      </c>
      <c r="B44" s="728"/>
      <c r="C44" s="728"/>
      <c r="D44" s="728"/>
      <c r="E44" s="728"/>
      <c r="F44" s="728"/>
      <c r="G44" s="728"/>
      <c r="H44" s="728"/>
      <c r="I44" s="728"/>
      <c r="J44" s="728"/>
      <c r="K44" s="728"/>
      <c r="L44" s="728"/>
      <c r="M44" s="728"/>
      <c r="N44" s="729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91"/>
      <c r="AG44" s="175" t="s">
        <v>797</v>
      </c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</row>
    <row r="45" spans="1:44" ht="33.75">
      <c r="A45" s="218" t="s">
        <v>182</v>
      </c>
      <c r="B45" s="217" t="s">
        <v>796</v>
      </c>
      <c r="C45" s="696" t="s">
        <v>795</v>
      </c>
      <c r="D45" s="696"/>
      <c r="E45" s="696"/>
      <c r="F45" s="198" t="s">
        <v>284</v>
      </c>
      <c r="G45" s="198"/>
      <c r="H45" s="198"/>
      <c r="I45" s="266">
        <v>4.0629999999999998E-3</v>
      </c>
      <c r="J45" s="188"/>
      <c r="K45" s="198"/>
      <c r="L45" s="188"/>
      <c r="M45" s="198"/>
      <c r="N45" s="215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91"/>
      <c r="AG45" s="175"/>
      <c r="AH45" s="175" t="s">
        <v>795</v>
      </c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</row>
    <row r="46" spans="1:44" ht="12">
      <c r="A46" s="214"/>
      <c r="B46" s="213"/>
      <c r="C46" s="680" t="s">
        <v>813</v>
      </c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98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91"/>
      <c r="AG46" s="175"/>
      <c r="AH46" s="175"/>
      <c r="AI46" s="162" t="s">
        <v>813</v>
      </c>
      <c r="AJ46" s="161"/>
      <c r="AK46" s="161"/>
      <c r="AL46" s="161"/>
      <c r="AM46" s="161"/>
      <c r="AN46" s="161"/>
      <c r="AO46" s="161"/>
      <c r="AP46" s="161"/>
      <c r="AQ46" s="161"/>
      <c r="AR46" s="161"/>
    </row>
    <row r="47" spans="1:44" ht="12">
      <c r="A47" s="260"/>
      <c r="B47" s="182" t="s">
        <v>271</v>
      </c>
      <c r="C47" s="680" t="s">
        <v>270</v>
      </c>
      <c r="D47" s="680"/>
      <c r="E47" s="680"/>
      <c r="F47" s="192" t="s">
        <v>168</v>
      </c>
      <c r="G47" s="202">
        <v>118</v>
      </c>
      <c r="H47" s="192"/>
      <c r="I47" s="220">
        <v>0.47943400000000003</v>
      </c>
      <c r="J47" s="201">
        <v>7.8</v>
      </c>
      <c r="K47" s="192"/>
      <c r="L47" s="201">
        <v>3.74</v>
      </c>
      <c r="M47" s="192"/>
      <c r="N47" s="207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91"/>
      <c r="AG47" s="175"/>
      <c r="AH47" s="175"/>
      <c r="AI47" s="161"/>
      <c r="AJ47" s="162" t="s">
        <v>270</v>
      </c>
      <c r="AK47" s="161"/>
      <c r="AL47" s="161"/>
      <c r="AM47" s="161"/>
      <c r="AN47" s="161"/>
      <c r="AO47" s="161"/>
      <c r="AP47" s="161"/>
      <c r="AQ47" s="161"/>
      <c r="AR47" s="161"/>
    </row>
    <row r="48" spans="1:44" ht="12">
      <c r="A48" s="203"/>
      <c r="B48" s="211">
        <v>1</v>
      </c>
      <c r="C48" s="680" t="s">
        <v>269</v>
      </c>
      <c r="D48" s="680"/>
      <c r="E48" s="680"/>
      <c r="F48" s="192"/>
      <c r="G48" s="192"/>
      <c r="H48" s="192"/>
      <c r="I48" s="192"/>
      <c r="J48" s="201">
        <v>920.4</v>
      </c>
      <c r="K48" s="192"/>
      <c r="L48" s="201">
        <v>3.74</v>
      </c>
      <c r="M48" s="209">
        <v>32.61</v>
      </c>
      <c r="N48" s="258">
        <v>122</v>
      </c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91"/>
      <c r="AG48" s="175"/>
      <c r="AH48" s="175"/>
      <c r="AI48" s="161"/>
      <c r="AJ48" s="161"/>
      <c r="AK48" s="162" t="s">
        <v>269</v>
      </c>
      <c r="AL48" s="161"/>
      <c r="AM48" s="161"/>
      <c r="AN48" s="161"/>
      <c r="AO48" s="161"/>
      <c r="AP48" s="161"/>
      <c r="AQ48" s="161"/>
      <c r="AR48" s="161"/>
    </row>
    <row r="49" spans="1:44" ht="12">
      <c r="A49" s="203"/>
      <c r="B49" s="182"/>
      <c r="C49" s="680" t="s">
        <v>268</v>
      </c>
      <c r="D49" s="680"/>
      <c r="E49" s="680"/>
      <c r="F49" s="192" t="s">
        <v>168</v>
      </c>
      <c r="G49" s="202">
        <v>118</v>
      </c>
      <c r="H49" s="192"/>
      <c r="I49" s="220">
        <v>0.47943400000000003</v>
      </c>
      <c r="J49" s="182"/>
      <c r="K49" s="192"/>
      <c r="L49" s="182"/>
      <c r="M49" s="192"/>
      <c r="N49" s="207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91"/>
      <c r="AG49" s="175"/>
      <c r="AH49" s="175"/>
      <c r="AI49" s="161"/>
      <c r="AJ49" s="161"/>
      <c r="AK49" s="161"/>
      <c r="AL49" s="162" t="s">
        <v>268</v>
      </c>
      <c r="AM49" s="161"/>
      <c r="AN49" s="161"/>
      <c r="AO49" s="161"/>
      <c r="AP49" s="161"/>
      <c r="AQ49" s="161"/>
      <c r="AR49" s="161"/>
    </row>
    <row r="50" spans="1:44" ht="12">
      <c r="A50" s="203"/>
      <c r="B50" s="182"/>
      <c r="C50" s="681" t="s">
        <v>166</v>
      </c>
      <c r="D50" s="681"/>
      <c r="E50" s="681"/>
      <c r="F50" s="196"/>
      <c r="G50" s="196"/>
      <c r="H50" s="196"/>
      <c r="I50" s="196"/>
      <c r="J50" s="206">
        <v>920.4</v>
      </c>
      <c r="K50" s="196"/>
      <c r="L50" s="206">
        <v>3.74</v>
      </c>
      <c r="M50" s="196"/>
      <c r="N50" s="204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91"/>
      <c r="AG50" s="175"/>
      <c r="AH50" s="175"/>
      <c r="AI50" s="161"/>
      <c r="AJ50" s="161"/>
      <c r="AK50" s="161"/>
      <c r="AL50" s="161"/>
      <c r="AM50" s="162" t="s">
        <v>166</v>
      </c>
      <c r="AN50" s="161"/>
      <c r="AO50" s="161"/>
      <c r="AP50" s="161"/>
      <c r="AQ50" s="161"/>
      <c r="AR50" s="161"/>
    </row>
    <row r="51" spans="1:44" ht="12">
      <c r="A51" s="203"/>
      <c r="B51" s="182"/>
      <c r="C51" s="213"/>
      <c r="D51" s="213"/>
      <c r="E51" s="213"/>
      <c r="F51" s="192"/>
      <c r="G51" s="192"/>
      <c r="H51" s="192"/>
      <c r="I51" s="192"/>
      <c r="J51" s="201"/>
      <c r="K51" s="192"/>
      <c r="L51" s="201"/>
      <c r="M51" s="192"/>
      <c r="N51" s="207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91"/>
      <c r="AG51" s="175"/>
      <c r="AH51" s="175"/>
      <c r="AI51" s="161"/>
      <c r="AJ51" s="161"/>
      <c r="AK51" s="161"/>
      <c r="AL51" s="161"/>
      <c r="AN51" s="161"/>
      <c r="AO51" s="161"/>
      <c r="AP51" s="161"/>
      <c r="AQ51" s="161"/>
      <c r="AR51" s="161"/>
    </row>
    <row r="52" spans="1:44" ht="12">
      <c r="A52" s="203"/>
      <c r="B52" s="182"/>
      <c r="C52" s="680" t="s">
        <v>165</v>
      </c>
      <c r="D52" s="680"/>
      <c r="E52" s="680"/>
      <c r="F52" s="192"/>
      <c r="G52" s="192"/>
      <c r="H52" s="192"/>
      <c r="I52" s="192"/>
      <c r="J52" s="182"/>
      <c r="K52" s="192"/>
      <c r="L52" s="201">
        <v>3.74</v>
      </c>
      <c r="M52" s="192"/>
      <c r="N52" s="258">
        <v>122</v>
      </c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91"/>
      <c r="AG52" s="175"/>
      <c r="AH52" s="175"/>
      <c r="AI52" s="161"/>
      <c r="AJ52" s="161"/>
      <c r="AK52" s="161"/>
      <c r="AL52" s="162" t="s">
        <v>165</v>
      </c>
      <c r="AM52" s="161"/>
      <c r="AN52" s="161"/>
      <c r="AO52" s="161"/>
      <c r="AP52" s="161"/>
      <c r="AQ52" s="161"/>
      <c r="AR52" s="161"/>
    </row>
    <row r="53" spans="1:44" ht="12">
      <c r="A53" s="203"/>
      <c r="B53" s="182"/>
      <c r="C53" s="213"/>
      <c r="D53" s="213"/>
      <c r="E53" s="213"/>
      <c r="F53" s="192"/>
      <c r="G53" s="192"/>
      <c r="H53" s="192"/>
      <c r="I53" s="192"/>
      <c r="J53" s="182"/>
      <c r="K53" s="192"/>
      <c r="L53" s="201"/>
      <c r="M53" s="192"/>
      <c r="N53" s="258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91"/>
      <c r="AG53" s="175"/>
      <c r="AH53" s="175"/>
      <c r="AI53" s="161"/>
      <c r="AJ53" s="161"/>
      <c r="AK53" s="161"/>
      <c r="AM53" s="161"/>
      <c r="AN53" s="161"/>
      <c r="AO53" s="161"/>
      <c r="AP53" s="161"/>
      <c r="AQ53" s="161"/>
      <c r="AR53" s="161"/>
    </row>
    <row r="54" spans="1:44" ht="22.5">
      <c r="A54" s="203"/>
      <c r="B54" s="182" t="s">
        <v>279</v>
      </c>
      <c r="C54" s="680" t="s">
        <v>278</v>
      </c>
      <c r="D54" s="680"/>
      <c r="E54" s="680"/>
      <c r="F54" s="192" t="s">
        <v>161</v>
      </c>
      <c r="G54" s="202">
        <v>89</v>
      </c>
      <c r="H54" s="192"/>
      <c r="I54" s="202">
        <v>89</v>
      </c>
      <c r="J54" s="182"/>
      <c r="K54" s="192"/>
      <c r="L54" s="201">
        <v>3.33</v>
      </c>
      <c r="M54" s="192"/>
      <c r="N54" s="258">
        <v>109</v>
      </c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91"/>
      <c r="AG54" s="175"/>
      <c r="AH54" s="175"/>
      <c r="AI54" s="161"/>
      <c r="AJ54" s="161"/>
      <c r="AK54" s="161"/>
      <c r="AL54" s="162" t="s">
        <v>278</v>
      </c>
      <c r="AM54" s="161"/>
      <c r="AN54" s="161"/>
      <c r="AO54" s="161"/>
      <c r="AP54" s="161"/>
      <c r="AQ54" s="161"/>
      <c r="AR54" s="161"/>
    </row>
    <row r="55" spans="1:44" ht="12">
      <c r="A55" s="203"/>
      <c r="B55" s="182"/>
      <c r="C55" s="213"/>
      <c r="D55" s="213"/>
      <c r="E55" s="213"/>
      <c r="F55" s="192"/>
      <c r="G55" s="202"/>
      <c r="H55" s="192"/>
      <c r="I55" s="202"/>
      <c r="J55" s="182"/>
      <c r="K55" s="192"/>
      <c r="L55" s="201"/>
      <c r="M55" s="192"/>
      <c r="N55" s="258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91"/>
      <c r="AG55" s="175"/>
      <c r="AH55" s="175"/>
      <c r="AI55" s="161"/>
      <c r="AJ55" s="161"/>
      <c r="AK55" s="161"/>
      <c r="AM55" s="161"/>
      <c r="AN55" s="161"/>
      <c r="AO55" s="161"/>
      <c r="AP55" s="161"/>
      <c r="AQ55" s="161"/>
      <c r="AR55" s="161"/>
    </row>
    <row r="56" spans="1:44" ht="22.5">
      <c r="A56" s="203"/>
      <c r="B56" s="182" t="s">
        <v>277</v>
      </c>
      <c r="C56" s="680" t="s">
        <v>276</v>
      </c>
      <c r="D56" s="680"/>
      <c r="E56" s="680"/>
      <c r="F56" s="192" t="s">
        <v>161</v>
      </c>
      <c r="G56" s="202">
        <v>40</v>
      </c>
      <c r="H56" s="192"/>
      <c r="I56" s="202">
        <v>40</v>
      </c>
      <c r="J56" s="182"/>
      <c r="K56" s="192"/>
      <c r="L56" s="201">
        <v>1.5</v>
      </c>
      <c r="M56" s="192"/>
      <c r="N56" s="258">
        <v>49</v>
      </c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91"/>
      <c r="AG56" s="175"/>
      <c r="AH56" s="175"/>
      <c r="AI56" s="161"/>
      <c r="AJ56" s="161"/>
      <c r="AK56" s="161"/>
      <c r="AL56" s="162" t="s">
        <v>276</v>
      </c>
      <c r="AM56" s="161"/>
      <c r="AN56" s="161"/>
      <c r="AO56" s="161"/>
      <c r="AP56" s="161"/>
      <c r="AQ56" s="161"/>
      <c r="AR56" s="161"/>
    </row>
    <row r="57" spans="1:44" ht="12">
      <c r="A57" s="199"/>
      <c r="B57" s="173"/>
      <c r="C57" s="696" t="s">
        <v>159</v>
      </c>
      <c r="D57" s="696"/>
      <c r="E57" s="696"/>
      <c r="F57" s="198"/>
      <c r="G57" s="198"/>
      <c r="H57" s="198"/>
      <c r="I57" s="198"/>
      <c r="J57" s="188"/>
      <c r="K57" s="198"/>
      <c r="L57" s="219">
        <v>8.57</v>
      </c>
      <c r="M57" s="196"/>
      <c r="N57" s="257">
        <v>280</v>
      </c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91"/>
      <c r="AG57" s="175"/>
      <c r="AH57" s="175"/>
      <c r="AI57" s="161"/>
      <c r="AJ57" s="161"/>
      <c r="AK57" s="161"/>
      <c r="AL57" s="161"/>
      <c r="AM57" s="161"/>
      <c r="AN57" s="175" t="s">
        <v>159</v>
      </c>
      <c r="AO57" s="161"/>
      <c r="AP57" s="161"/>
      <c r="AQ57" s="161"/>
      <c r="AR57" s="161"/>
    </row>
    <row r="58" spans="1:44" ht="33.75">
      <c r="A58" s="218" t="s">
        <v>179</v>
      </c>
      <c r="B58" s="217" t="s">
        <v>793</v>
      </c>
      <c r="C58" s="696" t="s">
        <v>792</v>
      </c>
      <c r="D58" s="696"/>
      <c r="E58" s="696"/>
      <c r="F58" s="198" t="s">
        <v>173</v>
      </c>
      <c r="G58" s="198"/>
      <c r="H58" s="198"/>
      <c r="I58" s="221">
        <v>4.1999999999999997E-3</v>
      </c>
      <c r="J58" s="188"/>
      <c r="K58" s="198"/>
      <c r="L58" s="188"/>
      <c r="M58" s="198"/>
      <c r="N58" s="215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91"/>
      <c r="AG58" s="175"/>
      <c r="AH58" s="175" t="s">
        <v>792</v>
      </c>
      <c r="AI58" s="161"/>
      <c r="AJ58" s="161"/>
      <c r="AK58" s="161"/>
      <c r="AL58" s="161"/>
      <c r="AM58" s="161"/>
      <c r="AN58" s="175"/>
      <c r="AO58" s="161"/>
      <c r="AP58" s="161"/>
      <c r="AQ58" s="161"/>
      <c r="AR58" s="161"/>
    </row>
    <row r="59" spans="1:44" ht="12">
      <c r="A59" s="214"/>
      <c r="B59" s="213"/>
      <c r="C59" s="680" t="s">
        <v>812</v>
      </c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98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91"/>
      <c r="AG59" s="175"/>
      <c r="AH59" s="175"/>
      <c r="AI59" s="162" t="s">
        <v>812</v>
      </c>
      <c r="AJ59" s="161"/>
      <c r="AK59" s="161"/>
      <c r="AL59" s="161"/>
      <c r="AM59" s="161"/>
      <c r="AN59" s="175"/>
      <c r="AO59" s="161"/>
      <c r="AP59" s="161"/>
      <c r="AQ59" s="161"/>
      <c r="AR59" s="161"/>
    </row>
    <row r="60" spans="1:44" ht="12">
      <c r="A60" s="260"/>
      <c r="B60" s="182" t="s">
        <v>305</v>
      </c>
      <c r="C60" s="680" t="s">
        <v>304</v>
      </c>
      <c r="D60" s="680"/>
      <c r="E60" s="680"/>
      <c r="F60" s="192" t="s">
        <v>168</v>
      </c>
      <c r="G60" s="202">
        <v>100</v>
      </c>
      <c r="H60" s="192"/>
      <c r="I60" s="209">
        <v>0.42</v>
      </c>
      <c r="J60" s="201">
        <v>8.5299999999999994</v>
      </c>
      <c r="K60" s="192"/>
      <c r="L60" s="201">
        <v>3.58</v>
      </c>
      <c r="M60" s="192"/>
      <c r="N60" s="207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91"/>
      <c r="AG60" s="175"/>
      <c r="AH60" s="175"/>
      <c r="AI60" s="161"/>
      <c r="AJ60" s="162" t="s">
        <v>304</v>
      </c>
      <c r="AK60" s="161"/>
      <c r="AL60" s="161"/>
      <c r="AM60" s="161"/>
      <c r="AN60" s="175"/>
      <c r="AO60" s="161"/>
      <c r="AP60" s="161"/>
      <c r="AQ60" s="161"/>
      <c r="AR60" s="161"/>
    </row>
    <row r="61" spans="1:44" ht="12">
      <c r="A61" s="203"/>
      <c r="B61" s="211">
        <v>1</v>
      </c>
      <c r="C61" s="680" t="s">
        <v>269</v>
      </c>
      <c r="D61" s="680"/>
      <c r="E61" s="680"/>
      <c r="F61" s="192"/>
      <c r="G61" s="192"/>
      <c r="H61" s="192"/>
      <c r="I61" s="192"/>
      <c r="J61" s="201">
        <v>853</v>
      </c>
      <c r="K61" s="192"/>
      <c r="L61" s="201">
        <v>3.58</v>
      </c>
      <c r="M61" s="209">
        <v>32.61</v>
      </c>
      <c r="N61" s="258">
        <v>117</v>
      </c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91"/>
      <c r="AG61" s="175"/>
      <c r="AH61" s="175"/>
      <c r="AI61" s="161"/>
      <c r="AJ61" s="161"/>
      <c r="AK61" s="162" t="s">
        <v>269</v>
      </c>
      <c r="AL61" s="161"/>
      <c r="AM61" s="161"/>
      <c r="AN61" s="175"/>
      <c r="AO61" s="161"/>
      <c r="AP61" s="161"/>
      <c r="AQ61" s="161"/>
      <c r="AR61" s="161"/>
    </row>
    <row r="62" spans="1:44" ht="12">
      <c r="A62" s="203"/>
      <c r="B62" s="182"/>
      <c r="C62" s="680" t="s">
        <v>268</v>
      </c>
      <c r="D62" s="680"/>
      <c r="E62" s="680"/>
      <c r="F62" s="192" t="s">
        <v>168</v>
      </c>
      <c r="G62" s="202">
        <v>100</v>
      </c>
      <c r="H62" s="192"/>
      <c r="I62" s="209">
        <v>0.42</v>
      </c>
      <c r="J62" s="182"/>
      <c r="K62" s="192"/>
      <c r="L62" s="182"/>
      <c r="M62" s="192"/>
      <c r="N62" s="207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91"/>
      <c r="AG62" s="175"/>
      <c r="AH62" s="175"/>
      <c r="AI62" s="161"/>
      <c r="AJ62" s="161"/>
      <c r="AK62" s="161"/>
      <c r="AL62" s="162" t="s">
        <v>268</v>
      </c>
      <c r="AM62" s="161"/>
      <c r="AN62" s="175"/>
      <c r="AO62" s="161"/>
      <c r="AP62" s="161"/>
      <c r="AQ62" s="161"/>
      <c r="AR62" s="161"/>
    </row>
    <row r="63" spans="1:44" ht="12">
      <c r="A63" s="203"/>
      <c r="B63" s="182"/>
      <c r="C63" s="681" t="s">
        <v>166</v>
      </c>
      <c r="D63" s="681"/>
      <c r="E63" s="681"/>
      <c r="F63" s="196"/>
      <c r="G63" s="196"/>
      <c r="H63" s="196"/>
      <c r="I63" s="196"/>
      <c r="J63" s="206">
        <v>853</v>
      </c>
      <c r="K63" s="196"/>
      <c r="L63" s="206">
        <v>3.58</v>
      </c>
      <c r="M63" s="196"/>
      <c r="N63" s="204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91"/>
      <c r="AG63" s="175"/>
      <c r="AH63" s="175"/>
      <c r="AI63" s="161"/>
      <c r="AJ63" s="161"/>
      <c r="AK63" s="161"/>
      <c r="AL63" s="161"/>
      <c r="AM63" s="162" t="s">
        <v>166</v>
      </c>
      <c r="AN63" s="175"/>
      <c r="AO63" s="161"/>
      <c r="AP63" s="161"/>
      <c r="AQ63" s="161"/>
      <c r="AR63" s="161"/>
    </row>
    <row r="64" spans="1:44" ht="12">
      <c r="A64" s="203"/>
      <c r="B64" s="182"/>
      <c r="C64" s="680" t="s">
        <v>165</v>
      </c>
      <c r="D64" s="680"/>
      <c r="E64" s="680"/>
      <c r="F64" s="192"/>
      <c r="G64" s="192"/>
      <c r="H64" s="192"/>
      <c r="I64" s="192"/>
      <c r="J64" s="182"/>
      <c r="K64" s="192"/>
      <c r="L64" s="201">
        <v>3.58</v>
      </c>
      <c r="M64" s="192"/>
      <c r="N64" s="258">
        <v>117</v>
      </c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91"/>
      <c r="AG64" s="175"/>
      <c r="AH64" s="175"/>
      <c r="AI64" s="161"/>
      <c r="AJ64" s="161"/>
      <c r="AK64" s="161"/>
      <c r="AL64" s="162" t="s">
        <v>165</v>
      </c>
      <c r="AM64" s="161"/>
      <c r="AN64" s="175"/>
      <c r="AO64" s="161"/>
      <c r="AP64" s="161"/>
      <c r="AQ64" s="161"/>
      <c r="AR64" s="161"/>
    </row>
    <row r="65" spans="1:44" ht="33.75">
      <c r="A65" s="203"/>
      <c r="B65" s="182" t="s">
        <v>302</v>
      </c>
      <c r="C65" s="680" t="s">
        <v>301</v>
      </c>
      <c r="D65" s="680"/>
      <c r="E65" s="680"/>
      <c r="F65" s="192" t="s">
        <v>161</v>
      </c>
      <c r="G65" s="202">
        <v>89</v>
      </c>
      <c r="H65" s="192"/>
      <c r="I65" s="202">
        <v>89</v>
      </c>
      <c r="J65" s="182"/>
      <c r="K65" s="192"/>
      <c r="L65" s="201">
        <v>3.19</v>
      </c>
      <c r="M65" s="192"/>
      <c r="N65" s="258">
        <v>104</v>
      </c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91"/>
      <c r="AG65" s="175"/>
      <c r="AH65" s="175"/>
      <c r="AI65" s="161"/>
      <c r="AJ65" s="161"/>
      <c r="AK65" s="161"/>
      <c r="AL65" s="162" t="s">
        <v>301</v>
      </c>
      <c r="AM65" s="161"/>
      <c r="AN65" s="175"/>
      <c r="AO65" s="161"/>
      <c r="AP65" s="161"/>
      <c r="AQ65" s="161"/>
      <c r="AR65" s="161"/>
    </row>
    <row r="66" spans="1:44" ht="33.75">
      <c r="A66" s="203"/>
      <c r="B66" s="182" t="s">
        <v>300</v>
      </c>
      <c r="C66" s="680" t="s">
        <v>299</v>
      </c>
      <c r="D66" s="680"/>
      <c r="E66" s="680"/>
      <c r="F66" s="192" t="s">
        <v>161</v>
      </c>
      <c r="G66" s="202">
        <v>41</v>
      </c>
      <c r="H66" s="192"/>
      <c r="I66" s="202">
        <v>41</v>
      </c>
      <c r="J66" s="182"/>
      <c r="K66" s="192"/>
      <c r="L66" s="201">
        <v>1.47</v>
      </c>
      <c r="M66" s="192"/>
      <c r="N66" s="258">
        <v>48</v>
      </c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91"/>
      <c r="AG66" s="175"/>
      <c r="AH66" s="175"/>
      <c r="AI66" s="161"/>
      <c r="AJ66" s="161"/>
      <c r="AK66" s="161"/>
      <c r="AL66" s="162" t="s">
        <v>299</v>
      </c>
      <c r="AM66" s="161"/>
      <c r="AN66" s="175"/>
      <c r="AO66" s="161"/>
      <c r="AP66" s="161"/>
      <c r="AQ66" s="161"/>
      <c r="AR66" s="161"/>
    </row>
    <row r="67" spans="1:44" ht="12">
      <c r="A67" s="199"/>
      <c r="B67" s="173"/>
      <c r="C67" s="696" t="s">
        <v>159</v>
      </c>
      <c r="D67" s="696"/>
      <c r="E67" s="696"/>
      <c r="F67" s="198"/>
      <c r="G67" s="198"/>
      <c r="H67" s="198"/>
      <c r="I67" s="198"/>
      <c r="J67" s="188"/>
      <c r="K67" s="198"/>
      <c r="L67" s="219">
        <v>8.24</v>
      </c>
      <c r="M67" s="196"/>
      <c r="N67" s="257">
        <v>269</v>
      </c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91"/>
      <c r="AG67" s="175"/>
      <c r="AH67" s="175"/>
      <c r="AI67" s="161"/>
      <c r="AJ67" s="161"/>
      <c r="AK67" s="161"/>
      <c r="AL67" s="161"/>
      <c r="AM67" s="161"/>
      <c r="AN67" s="175" t="s">
        <v>159</v>
      </c>
      <c r="AO67" s="161"/>
      <c r="AP67" s="161"/>
      <c r="AQ67" s="161"/>
      <c r="AR67" s="161"/>
    </row>
    <row r="68" spans="1:44" ht="22.5">
      <c r="A68" s="218" t="s">
        <v>175</v>
      </c>
      <c r="B68" s="217" t="s">
        <v>790</v>
      </c>
      <c r="C68" s="696" t="s">
        <v>789</v>
      </c>
      <c r="D68" s="696"/>
      <c r="E68" s="696"/>
      <c r="F68" s="198" t="s">
        <v>284</v>
      </c>
      <c r="G68" s="198"/>
      <c r="H68" s="198"/>
      <c r="I68" s="264">
        <v>3.2499999999999999E-3</v>
      </c>
      <c r="J68" s="188"/>
      <c r="K68" s="198"/>
      <c r="L68" s="188"/>
      <c r="M68" s="198"/>
      <c r="N68" s="215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91"/>
      <c r="AG68" s="175"/>
      <c r="AH68" s="175" t="s">
        <v>789</v>
      </c>
      <c r="AI68" s="161"/>
      <c r="AJ68" s="161"/>
      <c r="AK68" s="161"/>
      <c r="AL68" s="161"/>
      <c r="AM68" s="161"/>
      <c r="AN68" s="175"/>
      <c r="AO68" s="161"/>
      <c r="AP68" s="161"/>
      <c r="AQ68" s="161"/>
      <c r="AR68" s="161"/>
    </row>
    <row r="69" spans="1:44" ht="12">
      <c r="A69" s="214"/>
      <c r="B69" s="213"/>
      <c r="C69" s="680" t="s">
        <v>811</v>
      </c>
      <c r="D69" s="680"/>
      <c r="E69" s="680"/>
      <c r="F69" s="680"/>
      <c r="G69" s="680"/>
      <c r="H69" s="680"/>
      <c r="I69" s="680"/>
      <c r="J69" s="680"/>
      <c r="K69" s="680"/>
      <c r="L69" s="680"/>
      <c r="M69" s="680"/>
      <c r="N69" s="698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91"/>
      <c r="AG69" s="175"/>
      <c r="AH69" s="175"/>
      <c r="AI69" s="162" t="s">
        <v>811</v>
      </c>
      <c r="AJ69" s="161"/>
      <c r="AK69" s="161"/>
      <c r="AL69" s="161"/>
      <c r="AM69" s="161"/>
      <c r="AN69" s="175"/>
      <c r="AO69" s="161"/>
      <c r="AP69" s="161"/>
      <c r="AQ69" s="161"/>
      <c r="AR69" s="161"/>
    </row>
    <row r="70" spans="1:44" ht="12">
      <c r="A70" s="260"/>
      <c r="B70" s="182" t="s">
        <v>305</v>
      </c>
      <c r="C70" s="680" t="s">
        <v>304</v>
      </c>
      <c r="D70" s="680"/>
      <c r="E70" s="680"/>
      <c r="F70" s="192" t="s">
        <v>168</v>
      </c>
      <c r="G70" s="209">
        <v>12.53</v>
      </c>
      <c r="H70" s="192"/>
      <c r="I70" s="265">
        <v>4.0722500000000002E-2</v>
      </c>
      <c r="J70" s="201">
        <v>8.5299999999999994</v>
      </c>
      <c r="K70" s="192"/>
      <c r="L70" s="201">
        <v>0.35</v>
      </c>
      <c r="M70" s="192"/>
      <c r="N70" s="207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91"/>
      <c r="AG70" s="175"/>
      <c r="AH70" s="175"/>
      <c r="AI70" s="161"/>
      <c r="AJ70" s="162" t="s">
        <v>304</v>
      </c>
      <c r="AK70" s="161"/>
      <c r="AL70" s="161"/>
      <c r="AM70" s="161"/>
      <c r="AN70" s="175"/>
      <c r="AO70" s="161"/>
      <c r="AP70" s="161"/>
      <c r="AQ70" s="161"/>
      <c r="AR70" s="161"/>
    </row>
    <row r="71" spans="1:44" ht="12">
      <c r="A71" s="203"/>
      <c r="B71" s="211">
        <v>1</v>
      </c>
      <c r="C71" s="680" t="s">
        <v>269</v>
      </c>
      <c r="D71" s="680"/>
      <c r="E71" s="680"/>
      <c r="F71" s="192"/>
      <c r="G71" s="192"/>
      <c r="H71" s="192"/>
      <c r="I71" s="192"/>
      <c r="J71" s="201">
        <v>106.88</v>
      </c>
      <c r="K71" s="192"/>
      <c r="L71" s="201">
        <v>0.35</v>
      </c>
      <c r="M71" s="209">
        <v>32.61</v>
      </c>
      <c r="N71" s="258">
        <v>11</v>
      </c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91"/>
      <c r="AG71" s="175"/>
      <c r="AH71" s="175"/>
      <c r="AI71" s="161"/>
      <c r="AJ71" s="161"/>
      <c r="AK71" s="162" t="s">
        <v>269</v>
      </c>
      <c r="AL71" s="161"/>
      <c r="AM71" s="161"/>
      <c r="AN71" s="175"/>
      <c r="AO71" s="161"/>
      <c r="AP71" s="161"/>
      <c r="AQ71" s="161"/>
      <c r="AR71" s="161"/>
    </row>
    <row r="72" spans="1:44" ht="12">
      <c r="A72" s="203"/>
      <c r="B72" s="211">
        <v>2</v>
      </c>
      <c r="C72" s="680" t="s">
        <v>170</v>
      </c>
      <c r="D72" s="680"/>
      <c r="E72" s="680"/>
      <c r="F72" s="192"/>
      <c r="G72" s="192"/>
      <c r="H72" s="192"/>
      <c r="I72" s="192"/>
      <c r="J72" s="201">
        <v>241.58</v>
      </c>
      <c r="K72" s="192"/>
      <c r="L72" s="201">
        <v>0.79</v>
      </c>
      <c r="M72" s="209">
        <v>12.04</v>
      </c>
      <c r="N72" s="258">
        <v>10</v>
      </c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91"/>
      <c r="AG72" s="175"/>
      <c r="AH72" s="175"/>
      <c r="AI72" s="161"/>
      <c r="AJ72" s="161"/>
      <c r="AK72" s="162" t="s">
        <v>170</v>
      </c>
      <c r="AL72" s="161"/>
      <c r="AM72" s="161"/>
      <c r="AN72" s="175"/>
      <c r="AO72" s="161"/>
      <c r="AP72" s="161"/>
      <c r="AQ72" s="161"/>
      <c r="AR72" s="161"/>
    </row>
    <row r="73" spans="1:44" ht="12">
      <c r="A73" s="203"/>
      <c r="B73" s="211">
        <v>3</v>
      </c>
      <c r="C73" s="680" t="s">
        <v>169</v>
      </c>
      <c r="D73" s="680"/>
      <c r="E73" s="680"/>
      <c r="F73" s="192"/>
      <c r="G73" s="192"/>
      <c r="H73" s="192"/>
      <c r="I73" s="192"/>
      <c r="J73" s="201">
        <v>26.36</v>
      </c>
      <c r="K73" s="192"/>
      <c r="L73" s="201">
        <v>0.09</v>
      </c>
      <c r="M73" s="209">
        <v>32.61</v>
      </c>
      <c r="N73" s="258">
        <v>3</v>
      </c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91"/>
      <c r="AG73" s="175"/>
      <c r="AH73" s="175"/>
      <c r="AI73" s="161"/>
      <c r="AJ73" s="161"/>
      <c r="AK73" s="162" t="s">
        <v>169</v>
      </c>
      <c r="AL73" s="161"/>
      <c r="AM73" s="161"/>
      <c r="AN73" s="175"/>
      <c r="AO73" s="161"/>
      <c r="AP73" s="161"/>
      <c r="AQ73" s="161"/>
      <c r="AR73" s="161"/>
    </row>
    <row r="74" spans="1:44" ht="12">
      <c r="A74" s="203"/>
      <c r="B74" s="182"/>
      <c r="C74" s="680" t="s">
        <v>268</v>
      </c>
      <c r="D74" s="680"/>
      <c r="E74" s="680"/>
      <c r="F74" s="192" t="s">
        <v>168</v>
      </c>
      <c r="G74" s="209">
        <v>12.53</v>
      </c>
      <c r="H74" s="192"/>
      <c r="I74" s="265">
        <v>4.0722500000000002E-2</v>
      </c>
      <c r="J74" s="182"/>
      <c r="K74" s="192"/>
      <c r="L74" s="182"/>
      <c r="M74" s="192"/>
      <c r="N74" s="207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91"/>
      <c r="AG74" s="175"/>
      <c r="AH74" s="175"/>
      <c r="AI74" s="161"/>
      <c r="AJ74" s="161"/>
      <c r="AK74" s="161"/>
      <c r="AL74" s="162" t="s">
        <v>268</v>
      </c>
      <c r="AM74" s="161"/>
      <c r="AN74" s="175"/>
      <c r="AO74" s="161"/>
      <c r="AP74" s="161"/>
      <c r="AQ74" s="161"/>
      <c r="AR74" s="161"/>
    </row>
    <row r="75" spans="1:44" ht="12">
      <c r="A75" s="203"/>
      <c r="B75" s="182"/>
      <c r="C75" s="680" t="s">
        <v>167</v>
      </c>
      <c r="D75" s="680"/>
      <c r="E75" s="680"/>
      <c r="F75" s="192" t="s">
        <v>168</v>
      </c>
      <c r="G75" s="209">
        <v>2.62</v>
      </c>
      <c r="H75" s="192"/>
      <c r="I75" s="220">
        <v>8.515E-3</v>
      </c>
      <c r="J75" s="182"/>
      <c r="K75" s="192"/>
      <c r="L75" s="182"/>
      <c r="M75" s="192"/>
      <c r="N75" s="207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91"/>
      <c r="AG75" s="175"/>
      <c r="AH75" s="175"/>
      <c r="AI75" s="161"/>
      <c r="AJ75" s="161"/>
      <c r="AK75" s="161"/>
      <c r="AL75" s="162" t="s">
        <v>167</v>
      </c>
      <c r="AM75" s="161"/>
      <c r="AN75" s="175"/>
      <c r="AO75" s="161"/>
      <c r="AP75" s="161"/>
      <c r="AQ75" s="161"/>
      <c r="AR75" s="161"/>
    </row>
    <row r="76" spans="1:44" ht="12">
      <c r="A76" s="203"/>
      <c r="B76" s="182"/>
      <c r="C76" s="681" t="s">
        <v>166</v>
      </c>
      <c r="D76" s="681"/>
      <c r="E76" s="681"/>
      <c r="F76" s="196"/>
      <c r="G76" s="196"/>
      <c r="H76" s="196"/>
      <c r="I76" s="196"/>
      <c r="J76" s="206">
        <v>348.46</v>
      </c>
      <c r="K76" s="196"/>
      <c r="L76" s="206">
        <v>1.1399999999999999</v>
      </c>
      <c r="M76" s="196"/>
      <c r="N76" s="204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91"/>
      <c r="AG76" s="175"/>
      <c r="AH76" s="175"/>
      <c r="AI76" s="161"/>
      <c r="AJ76" s="161"/>
      <c r="AK76" s="161"/>
      <c r="AL76" s="161"/>
      <c r="AM76" s="162" t="s">
        <v>166</v>
      </c>
      <c r="AN76" s="175"/>
      <c r="AO76" s="161"/>
      <c r="AP76" s="161"/>
      <c r="AQ76" s="161"/>
      <c r="AR76" s="161"/>
    </row>
    <row r="77" spans="1:44" ht="12">
      <c r="A77" s="203"/>
      <c r="B77" s="182"/>
      <c r="C77" s="680" t="s">
        <v>165</v>
      </c>
      <c r="D77" s="680"/>
      <c r="E77" s="680"/>
      <c r="F77" s="192"/>
      <c r="G77" s="192"/>
      <c r="H77" s="192"/>
      <c r="I77" s="192"/>
      <c r="J77" s="182"/>
      <c r="K77" s="192"/>
      <c r="L77" s="201">
        <v>0.44</v>
      </c>
      <c r="M77" s="192"/>
      <c r="N77" s="258">
        <v>14</v>
      </c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91"/>
      <c r="AG77" s="175"/>
      <c r="AH77" s="175"/>
      <c r="AI77" s="161"/>
      <c r="AJ77" s="161"/>
      <c r="AK77" s="161"/>
      <c r="AL77" s="162" t="s">
        <v>165</v>
      </c>
      <c r="AM77" s="161"/>
      <c r="AN77" s="175"/>
      <c r="AO77" s="161"/>
      <c r="AP77" s="161"/>
      <c r="AQ77" s="161"/>
      <c r="AR77" s="161"/>
    </row>
    <row r="78" spans="1:44" ht="22.5">
      <c r="A78" s="203"/>
      <c r="B78" s="182" t="s">
        <v>164</v>
      </c>
      <c r="C78" s="680" t="s">
        <v>163</v>
      </c>
      <c r="D78" s="680"/>
      <c r="E78" s="680"/>
      <c r="F78" s="192" t="s">
        <v>161</v>
      </c>
      <c r="G78" s="202">
        <v>92</v>
      </c>
      <c r="H78" s="192"/>
      <c r="I78" s="202">
        <v>92</v>
      </c>
      <c r="J78" s="182"/>
      <c r="K78" s="192"/>
      <c r="L78" s="201">
        <v>0.4</v>
      </c>
      <c r="M78" s="192"/>
      <c r="N78" s="258">
        <v>13</v>
      </c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91"/>
      <c r="AG78" s="175"/>
      <c r="AH78" s="175"/>
      <c r="AI78" s="161"/>
      <c r="AJ78" s="161"/>
      <c r="AK78" s="161"/>
      <c r="AL78" s="162" t="s">
        <v>163</v>
      </c>
      <c r="AM78" s="161"/>
      <c r="AN78" s="175"/>
      <c r="AO78" s="161"/>
      <c r="AP78" s="161"/>
      <c r="AQ78" s="161"/>
      <c r="AR78" s="161"/>
    </row>
    <row r="79" spans="1:44" ht="22.5">
      <c r="A79" s="203"/>
      <c r="B79" s="182" t="s">
        <v>162</v>
      </c>
      <c r="C79" s="680" t="s">
        <v>160</v>
      </c>
      <c r="D79" s="680"/>
      <c r="E79" s="680"/>
      <c r="F79" s="192" t="s">
        <v>161</v>
      </c>
      <c r="G79" s="202">
        <v>46</v>
      </c>
      <c r="H79" s="192"/>
      <c r="I79" s="202">
        <v>46</v>
      </c>
      <c r="J79" s="182"/>
      <c r="K79" s="192"/>
      <c r="L79" s="201">
        <v>0.2</v>
      </c>
      <c r="M79" s="192"/>
      <c r="N79" s="258">
        <v>6</v>
      </c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91"/>
      <c r="AG79" s="175"/>
      <c r="AH79" s="175"/>
      <c r="AI79" s="161"/>
      <c r="AJ79" s="161"/>
      <c r="AK79" s="161"/>
      <c r="AL79" s="162" t="s">
        <v>160</v>
      </c>
      <c r="AM79" s="161"/>
      <c r="AN79" s="175"/>
      <c r="AO79" s="161"/>
      <c r="AP79" s="161"/>
      <c r="AQ79" s="161"/>
      <c r="AR79" s="161"/>
    </row>
    <row r="80" spans="1:44" ht="12">
      <c r="A80" s="199"/>
      <c r="B80" s="173"/>
      <c r="C80" s="696" t="s">
        <v>159</v>
      </c>
      <c r="D80" s="696"/>
      <c r="E80" s="696"/>
      <c r="F80" s="198"/>
      <c r="G80" s="198"/>
      <c r="H80" s="198"/>
      <c r="I80" s="198"/>
      <c r="J80" s="188"/>
      <c r="K80" s="198"/>
      <c r="L80" s="219">
        <v>1.74</v>
      </c>
      <c r="M80" s="196"/>
      <c r="N80" s="257">
        <v>40</v>
      </c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91"/>
      <c r="AG80" s="175"/>
      <c r="AH80" s="175"/>
      <c r="AI80" s="161"/>
      <c r="AJ80" s="161"/>
      <c r="AK80" s="161"/>
      <c r="AL80" s="161"/>
      <c r="AM80" s="161"/>
      <c r="AN80" s="175" t="s">
        <v>159</v>
      </c>
      <c r="AO80" s="161"/>
      <c r="AP80" s="161"/>
      <c r="AQ80" s="161"/>
      <c r="AR80" s="161"/>
    </row>
    <row r="81" spans="1:44" ht="22.5">
      <c r="A81" s="218" t="s">
        <v>318</v>
      </c>
      <c r="B81" s="217" t="s">
        <v>498</v>
      </c>
      <c r="C81" s="696" t="s">
        <v>497</v>
      </c>
      <c r="D81" s="696"/>
      <c r="E81" s="696"/>
      <c r="F81" s="198" t="s">
        <v>288</v>
      </c>
      <c r="G81" s="198"/>
      <c r="H81" s="198"/>
      <c r="I81" s="256">
        <v>0.34</v>
      </c>
      <c r="J81" s="188"/>
      <c r="K81" s="198"/>
      <c r="L81" s="188"/>
      <c r="M81" s="198"/>
      <c r="N81" s="215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91"/>
      <c r="AG81" s="175"/>
      <c r="AH81" s="175" t="s">
        <v>497</v>
      </c>
      <c r="AI81" s="161"/>
      <c r="AJ81" s="161"/>
      <c r="AK81" s="161"/>
      <c r="AL81" s="161"/>
      <c r="AM81" s="161"/>
      <c r="AN81" s="175"/>
      <c r="AO81" s="161"/>
      <c r="AP81" s="161"/>
      <c r="AQ81" s="161"/>
      <c r="AR81" s="161"/>
    </row>
    <row r="82" spans="1:44" ht="12">
      <c r="A82" s="260"/>
      <c r="B82" s="182" t="s">
        <v>463</v>
      </c>
      <c r="C82" s="680" t="s">
        <v>462</v>
      </c>
      <c r="D82" s="680"/>
      <c r="E82" s="680"/>
      <c r="F82" s="192" t="s">
        <v>168</v>
      </c>
      <c r="G82" s="209">
        <v>0.78</v>
      </c>
      <c r="H82" s="192"/>
      <c r="I82" s="261">
        <v>0.26519999999999999</v>
      </c>
      <c r="J82" s="201">
        <v>7.94</v>
      </c>
      <c r="K82" s="192"/>
      <c r="L82" s="201">
        <v>2.11</v>
      </c>
      <c r="M82" s="192"/>
      <c r="N82" s="207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91"/>
      <c r="AG82" s="175"/>
      <c r="AH82" s="175"/>
      <c r="AI82" s="161"/>
      <c r="AJ82" s="162" t="s">
        <v>462</v>
      </c>
      <c r="AK82" s="161"/>
      <c r="AL82" s="161"/>
      <c r="AM82" s="161"/>
      <c r="AN82" s="175"/>
      <c r="AO82" s="161"/>
      <c r="AP82" s="161"/>
      <c r="AQ82" s="161"/>
      <c r="AR82" s="161"/>
    </row>
    <row r="83" spans="1:44" ht="12">
      <c r="A83" s="203"/>
      <c r="B83" s="211">
        <v>1</v>
      </c>
      <c r="C83" s="680" t="s">
        <v>269</v>
      </c>
      <c r="D83" s="680"/>
      <c r="E83" s="680"/>
      <c r="F83" s="192"/>
      <c r="G83" s="192"/>
      <c r="H83" s="192"/>
      <c r="I83" s="192"/>
      <c r="J83" s="201">
        <v>6.19</v>
      </c>
      <c r="K83" s="192"/>
      <c r="L83" s="201">
        <v>2.1</v>
      </c>
      <c r="M83" s="209">
        <v>32.61</v>
      </c>
      <c r="N83" s="258">
        <v>68</v>
      </c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91"/>
      <c r="AG83" s="175"/>
      <c r="AH83" s="175"/>
      <c r="AI83" s="161"/>
      <c r="AJ83" s="161"/>
      <c r="AK83" s="162" t="s">
        <v>269</v>
      </c>
      <c r="AL83" s="161"/>
      <c r="AM83" s="161"/>
      <c r="AN83" s="175"/>
      <c r="AO83" s="161"/>
      <c r="AP83" s="161"/>
      <c r="AQ83" s="161"/>
      <c r="AR83" s="161"/>
    </row>
    <row r="84" spans="1:44" ht="12">
      <c r="A84" s="203"/>
      <c r="B84" s="211">
        <v>2</v>
      </c>
      <c r="C84" s="680" t="s">
        <v>170</v>
      </c>
      <c r="D84" s="680"/>
      <c r="E84" s="680"/>
      <c r="F84" s="192"/>
      <c r="G84" s="192"/>
      <c r="H84" s="192"/>
      <c r="I84" s="192"/>
      <c r="J84" s="201">
        <v>8.1</v>
      </c>
      <c r="K84" s="192"/>
      <c r="L84" s="201">
        <v>2.75</v>
      </c>
      <c r="M84" s="209">
        <v>12.04</v>
      </c>
      <c r="N84" s="258">
        <v>33</v>
      </c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91"/>
      <c r="AG84" s="175"/>
      <c r="AH84" s="175"/>
      <c r="AI84" s="161"/>
      <c r="AJ84" s="161"/>
      <c r="AK84" s="162" t="s">
        <v>170</v>
      </c>
      <c r="AL84" s="161"/>
      <c r="AM84" s="161"/>
      <c r="AN84" s="175"/>
      <c r="AO84" s="161"/>
      <c r="AP84" s="161"/>
      <c r="AQ84" s="161"/>
      <c r="AR84" s="161"/>
    </row>
    <row r="85" spans="1:44" ht="12">
      <c r="A85" s="203"/>
      <c r="B85" s="211">
        <v>3</v>
      </c>
      <c r="C85" s="680" t="s">
        <v>169</v>
      </c>
      <c r="D85" s="680"/>
      <c r="E85" s="680"/>
      <c r="F85" s="192"/>
      <c r="G85" s="192"/>
      <c r="H85" s="192"/>
      <c r="I85" s="192"/>
      <c r="J85" s="201">
        <v>0.81</v>
      </c>
      <c r="K85" s="192"/>
      <c r="L85" s="201">
        <v>0.28000000000000003</v>
      </c>
      <c r="M85" s="209">
        <v>32.61</v>
      </c>
      <c r="N85" s="258">
        <v>9</v>
      </c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91"/>
      <c r="AG85" s="175"/>
      <c r="AH85" s="175"/>
      <c r="AI85" s="161"/>
      <c r="AJ85" s="161"/>
      <c r="AK85" s="162" t="s">
        <v>169</v>
      </c>
      <c r="AL85" s="161"/>
      <c r="AM85" s="161"/>
      <c r="AN85" s="175"/>
      <c r="AO85" s="161"/>
      <c r="AP85" s="161"/>
      <c r="AQ85" s="161"/>
      <c r="AR85" s="161"/>
    </row>
    <row r="86" spans="1:44" ht="12">
      <c r="A86" s="203"/>
      <c r="B86" s="211">
        <v>4</v>
      </c>
      <c r="C86" s="680" t="s">
        <v>303</v>
      </c>
      <c r="D86" s="680"/>
      <c r="E86" s="680"/>
      <c r="F86" s="192"/>
      <c r="G86" s="192"/>
      <c r="H86" s="192"/>
      <c r="I86" s="192"/>
      <c r="J86" s="201">
        <v>0.37</v>
      </c>
      <c r="K86" s="192"/>
      <c r="L86" s="201">
        <v>0.13</v>
      </c>
      <c r="M86" s="209">
        <v>6.32</v>
      </c>
      <c r="N86" s="258">
        <v>1</v>
      </c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91"/>
      <c r="AG86" s="175"/>
      <c r="AH86" s="175"/>
      <c r="AI86" s="161"/>
      <c r="AJ86" s="161"/>
      <c r="AK86" s="162" t="s">
        <v>303</v>
      </c>
      <c r="AL86" s="161"/>
      <c r="AM86" s="161"/>
      <c r="AN86" s="175"/>
      <c r="AO86" s="161"/>
      <c r="AP86" s="161"/>
      <c r="AQ86" s="161"/>
      <c r="AR86" s="161"/>
    </row>
    <row r="87" spans="1:44" ht="12">
      <c r="A87" s="203"/>
      <c r="B87" s="182"/>
      <c r="C87" s="680" t="s">
        <v>268</v>
      </c>
      <c r="D87" s="680"/>
      <c r="E87" s="680"/>
      <c r="F87" s="192" t="s">
        <v>168</v>
      </c>
      <c r="G87" s="209">
        <v>0.78</v>
      </c>
      <c r="H87" s="192"/>
      <c r="I87" s="261">
        <v>0.26519999999999999</v>
      </c>
      <c r="J87" s="182"/>
      <c r="K87" s="192"/>
      <c r="L87" s="182"/>
      <c r="M87" s="192"/>
      <c r="N87" s="207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91"/>
      <c r="AG87" s="175"/>
      <c r="AH87" s="175"/>
      <c r="AI87" s="161"/>
      <c r="AJ87" s="161"/>
      <c r="AK87" s="161"/>
      <c r="AL87" s="162" t="s">
        <v>268</v>
      </c>
      <c r="AM87" s="161"/>
      <c r="AN87" s="175"/>
      <c r="AO87" s="161"/>
      <c r="AP87" s="161"/>
      <c r="AQ87" s="161"/>
      <c r="AR87" s="161"/>
    </row>
    <row r="88" spans="1:44" ht="12">
      <c r="A88" s="203"/>
      <c r="B88" s="182"/>
      <c r="C88" s="680" t="s">
        <v>167</v>
      </c>
      <c r="D88" s="680"/>
      <c r="E88" s="680"/>
      <c r="F88" s="192" t="s">
        <v>168</v>
      </c>
      <c r="G88" s="209">
        <v>7.0000000000000007E-2</v>
      </c>
      <c r="H88" s="192"/>
      <c r="I88" s="261">
        <v>2.3800000000000002E-2</v>
      </c>
      <c r="J88" s="182"/>
      <c r="K88" s="192"/>
      <c r="L88" s="182"/>
      <c r="M88" s="192"/>
      <c r="N88" s="207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91"/>
      <c r="AG88" s="175"/>
      <c r="AH88" s="175"/>
      <c r="AI88" s="161"/>
      <c r="AJ88" s="161"/>
      <c r="AK88" s="161"/>
      <c r="AL88" s="162" t="s">
        <v>167</v>
      </c>
      <c r="AM88" s="161"/>
      <c r="AN88" s="175"/>
      <c r="AO88" s="161"/>
      <c r="AP88" s="161"/>
      <c r="AQ88" s="161"/>
      <c r="AR88" s="161"/>
    </row>
    <row r="89" spans="1:44" ht="12">
      <c r="A89" s="203"/>
      <c r="B89" s="182"/>
      <c r="C89" s="681" t="s">
        <v>166</v>
      </c>
      <c r="D89" s="681"/>
      <c r="E89" s="681"/>
      <c r="F89" s="196"/>
      <c r="G89" s="196"/>
      <c r="H89" s="196"/>
      <c r="I89" s="196"/>
      <c r="J89" s="206">
        <v>14.66</v>
      </c>
      <c r="K89" s="196"/>
      <c r="L89" s="206">
        <v>4.9800000000000004</v>
      </c>
      <c r="M89" s="196"/>
      <c r="N89" s="204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91"/>
      <c r="AG89" s="175"/>
      <c r="AH89" s="175"/>
      <c r="AI89" s="161"/>
      <c r="AJ89" s="161"/>
      <c r="AK89" s="161"/>
      <c r="AL89" s="161"/>
      <c r="AM89" s="162" t="s">
        <v>166</v>
      </c>
      <c r="AN89" s="175"/>
      <c r="AO89" s="161"/>
      <c r="AP89" s="161"/>
      <c r="AQ89" s="161"/>
      <c r="AR89" s="161"/>
    </row>
    <row r="90" spans="1:44" ht="12">
      <c r="A90" s="203"/>
      <c r="B90" s="182"/>
      <c r="C90" s="680" t="s">
        <v>165</v>
      </c>
      <c r="D90" s="680"/>
      <c r="E90" s="680"/>
      <c r="F90" s="192"/>
      <c r="G90" s="192"/>
      <c r="H90" s="192"/>
      <c r="I90" s="192"/>
      <c r="J90" s="182"/>
      <c r="K90" s="192"/>
      <c r="L90" s="201">
        <v>2.38</v>
      </c>
      <c r="M90" s="192"/>
      <c r="N90" s="258">
        <v>77</v>
      </c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91"/>
      <c r="AG90" s="175"/>
      <c r="AH90" s="175"/>
      <c r="AI90" s="161"/>
      <c r="AJ90" s="161"/>
      <c r="AK90" s="161"/>
      <c r="AL90" s="162" t="s">
        <v>165</v>
      </c>
      <c r="AM90" s="161"/>
      <c r="AN90" s="175"/>
      <c r="AO90" s="161"/>
      <c r="AP90" s="161"/>
      <c r="AQ90" s="161"/>
      <c r="AR90" s="161"/>
    </row>
    <row r="91" spans="1:44" ht="22.5">
      <c r="A91" s="203"/>
      <c r="B91" s="182" t="s">
        <v>496</v>
      </c>
      <c r="C91" s="680" t="s">
        <v>495</v>
      </c>
      <c r="D91" s="680"/>
      <c r="E91" s="680"/>
      <c r="F91" s="192" t="s">
        <v>161</v>
      </c>
      <c r="G91" s="202">
        <v>110</v>
      </c>
      <c r="H91" s="192"/>
      <c r="I91" s="202">
        <v>110</v>
      </c>
      <c r="J91" s="182"/>
      <c r="K91" s="192"/>
      <c r="L91" s="201">
        <v>2.62</v>
      </c>
      <c r="M91" s="192"/>
      <c r="N91" s="258">
        <v>85</v>
      </c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91"/>
      <c r="AG91" s="175"/>
      <c r="AH91" s="175"/>
      <c r="AI91" s="161"/>
      <c r="AJ91" s="161"/>
      <c r="AK91" s="161"/>
      <c r="AL91" s="162" t="s">
        <v>495</v>
      </c>
      <c r="AM91" s="161"/>
      <c r="AN91" s="175"/>
      <c r="AO91" s="161"/>
      <c r="AP91" s="161"/>
      <c r="AQ91" s="161"/>
      <c r="AR91" s="161"/>
    </row>
    <row r="92" spans="1:44" ht="22.5">
      <c r="A92" s="203"/>
      <c r="B92" s="182" t="s">
        <v>494</v>
      </c>
      <c r="C92" s="680" t="s">
        <v>493</v>
      </c>
      <c r="D92" s="680"/>
      <c r="E92" s="680"/>
      <c r="F92" s="192" t="s">
        <v>161</v>
      </c>
      <c r="G92" s="202">
        <v>69</v>
      </c>
      <c r="H92" s="192"/>
      <c r="I92" s="202">
        <v>69</v>
      </c>
      <c r="J92" s="182"/>
      <c r="K92" s="192"/>
      <c r="L92" s="201">
        <v>1.64</v>
      </c>
      <c r="M92" s="192"/>
      <c r="N92" s="258">
        <v>53</v>
      </c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91"/>
      <c r="AG92" s="175"/>
      <c r="AH92" s="175"/>
      <c r="AI92" s="161"/>
      <c r="AJ92" s="161"/>
      <c r="AK92" s="161"/>
      <c r="AL92" s="162" t="s">
        <v>493</v>
      </c>
      <c r="AM92" s="161"/>
      <c r="AN92" s="175"/>
      <c r="AO92" s="161"/>
      <c r="AP92" s="161"/>
      <c r="AQ92" s="161"/>
      <c r="AR92" s="161"/>
    </row>
    <row r="93" spans="1:44" ht="12">
      <c r="A93" s="199"/>
      <c r="B93" s="173"/>
      <c r="C93" s="696" t="s">
        <v>159</v>
      </c>
      <c r="D93" s="696"/>
      <c r="E93" s="696"/>
      <c r="F93" s="198"/>
      <c r="G93" s="198"/>
      <c r="H93" s="198"/>
      <c r="I93" s="198"/>
      <c r="J93" s="188"/>
      <c r="K93" s="198"/>
      <c r="L93" s="219">
        <v>9.24</v>
      </c>
      <c r="M93" s="196"/>
      <c r="N93" s="257">
        <v>240</v>
      </c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91"/>
      <c r="AG93" s="175"/>
      <c r="AH93" s="175"/>
      <c r="AI93" s="161"/>
      <c r="AJ93" s="161"/>
      <c r="AK93" s="161"/>
      <c r="AL93" s="161"/>
      <c r="AM93" s="161"/>
      <c r="AN93" s="175" t="s">
        <v>159</v>
      </c>
      <c r="AO93" s="161"/>
      <c r="AP93" s="161"/>
      <c r="AQ93" s="161"/>
      <c r="AR93" s="161"/>
    </row>
    <row r="94" spans="1:44" ht="22.5">
      <c r="A94" s="218" t="s">
        <v>310</v>
      </c>
      <c r="B94" s="217" t="s">
        <v>289</v>
      </c>
      <c r="C94" s="696" t="s">
        <v>287</v>
      </c>
      <c r="D94" s="696"/>
      <c r="E94" s="696"/>
      <c r="F94" s="198" t="s">
        <v>288</v>
      </c>
      <c r="G94" s="198"/>
      <c r="H94" s="198"/>
      <c r="I94" s="262">
        <v>0.374</v>
      </c>
      <c r="J94" s="219">
        <v>70.599999999999994</v>
      </c>
      <c r="K94" s="198"/>
      <c r="L94" s="219">
        <v>26.4</v>
      </c>
      <c r="M94" s="256">
        <v>6.32</v>
      </c>
      <c r="N94" s="257">
        <v>167</v>
      </c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91"/>
      <c r="AG94" s="175"/>
      <c r="AH94" s="175" t="s">
        <v>287</v>
      </c>
      <c r="AI94" s="161"/>
      <c r="AJ94" s="161"/>
      <c r="AK94" s="161"/>
      <c r="AL94" s="161"/>
      <c r="AM94" s="161"/>
      <c r="AN94" s="175"/>
      <c r="AO94" s="161"/>
      <c r="AP94" s="161"/>
      <c r="AQ94" s="161"/>
      <c r="AR94" s="161"/>
    </row>
    <row r="95" spans="1:44" ht="12">
      <c r="A95" s="199"/>
      <c r="B95" s="173"/>
      <c r="C95" s="696" t="s">
        <v>159</v>
      </c>
      <c r="D95" s="696"/>
      <c r="E95" s="696"/>
      <c r="F95" s="198"/>
      <c r="G95" s="198"/>
      <c r="H95" s="198"/>
      <c r="I95" s="198"/>
      <c r="J95" s="188"/>
      <c r="K95" s="198"/>
      <c r="L95" s="219">
        <v>26.4</v>
      </c>
      <c r="M95" s="196"/>
      <c r="N95" s="257">
        <v>167</v>
      </c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91"/>
      <c r="AG95" s="175"/>
      <c r="AH95" s="175"/>
      <c r="AI95" s="161"/>
      <c r="AJ95" s="161"/>
      <c r="AK95" s="161"/>
      <c r="AL95" s="161"/>
      <c r="AM95" s="161"/>
      <c r="AN95" s="175" t="s">
        <v>159</v>
      </c>
      <c r="AO95" s="161"/>
      <c r="AP95" s="161"/>
      <c r="AQ95" s="161"/>
      <c r="AR95" s="161"/>
    </row>
    <row r="96" spans="1:44" ht="45">
      <c r="A96" s="218" t="s">
        <v>298</v>
      </c>
      <c r="B96" s="217" t="s">
        <v>787</v>
      </c>
      <c r="C96" s="696" t="s">
        <v>785</v>
      </c>
      <c r="D96" s="696"/>
      <c r="E96" s="696"/>
      <c r="F96" s="198" t="s">
        <v>786</v>
      </c>
      <c r="G96" s="198"/>
      <c r="H96" s="198"/>
      <c r="I96" s="264">
        <v>4.7239999999999997E-2</v>
      </c>
      <c r="J96" s="188"/>
      <c r="K96" s="198"/>
      <c r="L96" s="188"/>
      <c r="M96" s="198"/>
      <c r="N96" s="215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91"/>
      <c r="AG96" s="175"/>
      <c r="AH96" s="175" t="s">
        <v>785</v>
      </c>
      <c r="AI96" s="161"/>
      <c r="AJ96" s="161"/>
      <c r="AK96" s="161"/>
      <c r="AL96" s="161"/>
      <c r="AM96" s="161"/>
      <c r="AN96" s="175"/>
      <c r="AO96" s="161"/>
      <c r="AP96" s="161"/>
      <c r="AQ96" s="161"/>
      <c r="AR96" s="161"/>
    </row>
    <row r="97" spans="1:44" ht="12">
      <c r="A97" s="214"/>
      <c r="B97" s="213"/>
      <c r="C97" s="680" t="s">
        <v>810</v>
      </c>
      <c r="D97" s="680"/>
      <c r="E97" s="680"/>
      <c r="F97" s="680"/>
      <c r="G97" s="680"/>
      <c r="H97" s="680"/>
      <c r="I97" s="680"/>
      <c r="J97" s="680"/>
      <c r="K97" s="680"/>
      <c r="L97" s="680"/>
      <c r="M97" s="680"/>
      <c r="N97" s="698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91"/>
      <c r="AG97" s="175"/>
      <c r="AH97" s="175"/>
      <c r="AI97" s="162" t="s">
        <v>810</v>
      </c>
      <c r="AJ97" s="161"/>
      <c r="AK97" s="161"/>
      <c r="AL97" s="161"/>
      <c r="AM97" s="161"/>
      <c r="AN97" s="175"/>
      <c r="AO97" s="161"/>
      <c r="AP97" s="161"/>
      <c r="AQ97" s="161"/>
      <c r="AR97" s="161"/>
    </row>
    <row r="98" spans="1:44" ht="12">
      <c r="A98" s="260"/>
      <c r="B98" s="182" t="s">
        <v>783</v>
      </c>
      <c r="C98" s="680" t="s">
        <v>782</v>
      </c>
      <c r="D98" s="680"/>
      <c r="E98" s="680"/>
      <c r="F98" s="192" t="s">
        <v>168</v>
      </c>
      <c r="G98" s="209">
        <v>3.52</v>
      </c>
      <c r="H98" s="192"/>
      <c r="I98" s="265">
        <v>0.16628480000000001</v>
      </c>
      <c r="J98" s="201">
        <v>9.92</v>
      </c>
      <c r="K98" s="192"/>
      <c r="L98" s="201">
        <v>1.65</v>
      </c>
      <c r="M98" s="192"/>
      <c r="N98" s="207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91"/>
      <c r="AG98" s="175"/>
      <c r="AH98" s="175"/>
      <c r="AI98" s="161"/>
      <c r="AJ98" s="162" t="s">
        <v>782</v>
      </c>
      <c r="AK98" s="161"/>
      <c r="AL98" s="161"/>
      <c r="AM98" s="161"/>
      <c r="AN98" s="175"/>
      <c r="AO98" s="161"/>
      <c r="AP98" s="161"/>
      <c r="AQ98" s="161"/>
      <c r="AR98" s="161"/>
    </row>
    <row r="99" spans="1:44" ht="12">
      <c r="A99" s="203"/>
      <c r="B99" s="211">
        <v>1</v>
      </c>
      <c r="C99" s="680" t="s">
        <v>269</v>
      </c>
      <c r="D99" s="680"/>
      <c r="E99" s="680"/>
      <c r="F99" s="192"/>
      <c r="G99" s="192"/>
      <c r="H99" s="192"/>
      <c r="I99" s="192"/>
      <c r="J99" s="201">
        <v>34.92</v>
      </c>
      <c r="K99" s="192"/>
      <c r="L99" s="201">
        <v>1.65</v>
      </c>
      <c r="M99" s="209">
        <v>32.61</v>
      </c>
      <c r="N99" s="258">
        <v>54</v>
      </c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91"/>
      <c r="AG99" s="175"/>
      <c r="AH99" s="175"/>
      <c r="AI99" s="161"/>
      <c r="AJ99" s="161"/>
      <c r="AK99" s="162" t="s">
        <v>269</v>
      </c>
      <c r="AL99" s="161"/>
      <c r="AM99" s="161"/>
      <c r="AN99" s="175"/>
      <c r="AO99" s="161"/>
      <c r="AP99" s="161"/>
      <c r="AQ99" s="161"/>
      <c r="AR99" s="161"/>
    </row>
    <row r="100" spans="1:44" ht="12">
      <c r="A100" s="203"/>
      <c r="B100" s="211">
        <v>2</v>
      </c>
      <c r="C100" s="680" t="s">
        <v>170</v>
      </c>
      <c r="D100" s="680"/>
      <c r="E100" s="680"/>
      <c r="F100" s="192"/>
      <c r="G100" s="192"/>
      <c r="H100" s="192"/>
      <c r="I100" s="192"/>
      <c r="J100" s="201">
        <v>524.02</v>
      </c>
      <c r="K100" s="192"/>
      <c r="L100" s="201">
        <v>24.75</v>
      </c>
      <c r="M100" s="209">
        <v>12.04</v>
      </c>
      <c r="N100" s="258">
        <v>298</v>
      </c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91"/>
      <c r="AG100" s="175"/>
      <c r="AH100" s="175"/>
      <c r="AI100" s="161"/>
      <c r="AJ100" s="161"/>
      <c r="AK100" s="162" t="s">
        <v>170</v>
      </c>
      <c r="AL100" s="161"/>
      <c r="AM100" s="161"/>
      <c r="AN100" s="175"/>
      <c r="AO100" s="161"/>
      <c r="AP100" s="161"/>
      <c r="AQ100" s="161"/>
      <c r="AR100" s="161"/>
    </row>
    <row r="101" spans="1:44" ht="12">
      <c r="A101" s="203"/>
      <c r="B101" s="211">
        <v>3</v>
      </c>
      <c r="C101" s="680" t="s">
        <v>169</v>
      </c>
      <c r="D101" s="680"/>
      <c r="E101" s="680"/>
      <c r="F101" s="192"/>
      <c r="G101" s="192"/>
      <c r="H101" s="192"/>
      <c r="I101" s="192"/>
      <c r="J101" s="201">
        <v>26.24</v>
      </c>
      <c r="K101" s="192"/>
      <c r="L101" s="201">
        <v>1.24</v>
      </c>
      <c r="M101" s="209">
        <v>32.61</v>
      </c>
      <c r="N101" s="258">
        <v>40</v>
      </c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91"/>
      <c r="AG101" s="175"/>
      <c r="AH101" s="175"/>
      <c r="AI101" s="161"/>
      <c r="AJ101" s="161"/>
      <c r="AK101" s="162" t="s">
        <v>169</v>
      </c>
      <c r="AL101" s="161"/>
      <c r="AM101" s="161"/>
      <c r="AN101" s="175"/>
      <c r="AO101" s="161"/>
      <c r="AP101" s="161"/>
      <c r="AQ101" s="161"/>
      <c r="AR101" s="161"/>
    </row>
    <row r="102" spans="1:44" ht="12">
      <c r="A102" s="203"/>
      <c r="B102" s="211">
        <v>4</v>
      </c>
      <c r="C102" s="680" t="s">
        <v>303</v>
      </c>
      <c r="D102" s="680"/>
      <c r="E102" s="680"/>
      <c r="F102" s="192"/>
      <c r="G102" s="192"/>
      <c r="H102" s="192"/>
      <c r="I102" s="192"/>
      <c r="J102" s="201">
        <v>41.24</v>
      </c>
      <c r="K102" s="192"/>
      <c r="L102" s="201">
        <v>1.95</v>
      </c>
      <c r="M102" s="209">
        <v>6.32</v>
      </c>
      <c r="N102" s="258">
        <v>12</v>
      </c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91"/>
      <c r="AG102" s="175"/>
      <c r="AH102" s="175"/>
      <c r="AI102" s="161"/>
      <c r="AJ102" s="161"/>
      <c r="AK102" s="162" t="s">
        <v>303</v>
      </c>
      <c r="AL102" s="161"/>
      <c r="AM102" s="161"/>
      <c r="AN102" s="175"/>
      <c r="AO102" s="161"/>
      <c r="AP102" s="161"/>
      <c r="AQ102" s="161"/>
      <c r="AR102" s="161"/>
    </row>
    <row r="103" spans="1:44" ht="12">
      <c r="A103" s="203"/>
      <c r="B103" s="182"/>
      <c r="C103" s="680" t="s">
        <v>268</v>
      </c>
      <c r="D103" s="680"/>
      <c r="E103" s="680"/>
      <c r="F103" s="192" t="s">
        <v>168</v>
      </c>
      <c r="G103" s="209">
        <v>3.52</v>
      </c>
      <c r="H103" s="192"/>
      <c r="I103" s="265">
        <v>0.16628480000000001</v>
      </c>
      <c r="J103" s="182"/>
      <c r="K103" s="192"/>
      <c r="L103" s="182"/>
      <c r="M103" s="192"/>
      <c r="N103" s="207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91"/>
      <c r="AG103" s="175"/>
      <c r="AH103" s="175"/>
      <c r="AI103" s="161"/>
      <c r="AJ103" s="161"/>
      <c r="AK103" s="161"/>
      <c r="AL103" s="162" t="s">
        <v>268</v>
      </c>
      <c r="AM103" s="161"/>
      <c r="AN103" s="175"/>
      <c r="AO103" s="161"/>
      <c r="AP103" s="161"/>
      <c r="AQ103" s="161"/>
      <c r="AR103" s="161"/>
    </row>
    <row r="104" spans="1:44" ht="12">
      <c r="A104" s="203"/>
      <c r="B104" s="182"/>
      <c r="C104" s="680" t="s">
        <v>167</v>
      </c>
      <c r="D104" s="680"/>
      <c r="E104" s="680"/>
      <c r="F104" s="192" t="s">
        <v>168</v>
      </c>
      <c r="G104" s="209">
        <v>1.92</v>
      </c>
      <c r="H104" s="192"/>
      <c r="I104" s="265">
        <v>9.0700799999999998E-2</v>
      </c>
      <c r="J104" s="182"/>
      <c r="K104" s="192"/>
      <c r="L104" s="182"/>
      <c r="M104" s="192"/>
      <c r="N104" s="207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91"/>
      <c r="AG104" s="175"/>
      <c r="AH104" s="175"/>
      <c r="AI104" s="161"/>
      <c r="AJ104" s="161"/>
      <c r="AK104" s="161"/>
      <c r="AL104" s="162" t="s">
        <v>167</v>
      </c>
      <c r="AM104" s="161"/>
      <c r="AN104" s="175"/>
      <c r="AO104" s="161"/>
      <c r="AP104" s="161"/>
      <c r="AQ104" s="161"/>
      <c r="AR104" s="161"/>
    </row>
    <row r="105" spans="1:44" ht="12">
      <c r="A105" s="203"/>
      <c r="B105" s="182"/>
      <c r="C105" s="681" t="s">
        <v>166</v>
      </c>
      <c r="D105" s="681"/>
      <c r="E105" s="681"/>
      <c r="F105" s="196"/>
      <c r="G105" s="196"/>
      <c r="H105" s="196"/>
      <c r="I105" s="196"/>
      <c r="J105" s="206">
        <v>600.17999999999995</v>
      </c>
      <c r="K105" s="196"/>
      <c r="L105" s="206">
        <v>28.35</v>
      </c>
      <c r="M105" s="196"/>
      <c r="N105" s="204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91"/>
      <c r="AG105" s="175"/>
      <c r="AH105" s="175"/>
      <c r="AI105" s="161"/>
      <c r="AJ105" s="161"/>
      <c r="AK105" s="161"/>
      <c r="AL105" s="161"/>
      <c r="AM105" s="162" t="s">
        <v>166</v>
      </c>
      <c r="AN105" s="175"/>
      <c r="AO105" s="161"/>
      <c r="AP105" s="161"/>
      <c r="AQ105" s="161"/>
      <c r="AR105" s="161"/>
    </row>
    <row r="106" spans="1:44" ht="12">
      <c r="A106" s="203"/>
      <c r="B106" s="182"/>
      <c r="C106" s="680" t="s">
        <v>165</v>
      </c>
      <c r="D106" s="680"/>
      <c r="E106" s="680"/>
      <c r="F106" s="192"/>
      <c r="G106" s="192"/>
      <c r="H106" s="192"/>
      <c r="I106" s="192"/>
      <c r="J106" s="182"/>
      <c r="K106" s="192"/>
      <c r="L106" s="201">
        <v>2.89</v>
      </c>
      <c r="M106" s="192"/>
      <c r="N106" s="258">
        <v>94</v>
      </c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91"/>
      <c r="AG106" s="175"/>
      <c r="AH106" s="175"/>
      <c r="AI106" s="161"/>
      <c r="AJ106" s="161"/>
      <c r="AK106" s="161"/>
      <c r="AL106" s="162" t="s">
        <v>165</v>
      </c>
      <c r="AM106" s="161"/>
      <c r="AN106" s="175"/>
      <c r="AO106" s="161"/>
      <c r="AP106" s="161"/>
      <c r="AQ106" s="161"/>
      <c r="AR106" s="161"/>
    </row>
    <row r="107" spans="1:44" ht="22.5">
      <c r="A107" s="203"/>
      <c r="B107" s="182" t="s">
        <v>669</v>
      </c>
      <c r="C107" s="680" t="s">
        <v>668</v>
      </c>
      <c r="D107" s="680"/>
      <c r="E107" s="680"/>
      <c r="F107" s="192" t="s">
        <v>161</v>
      </c>
      <c r="G107" s="202">
        <v>93</v>
      </c>
      <c r="H107" s="192"/>
      <c r="I107" s="202">
        <v>93</v>
      </c>
      <c r="J107" s="182"/>
      <c r="K107" s="192"/>
      <c r="L107" s="201">
        <v>2.69</v>
      </c>
      <c r="M107" s="192"/>
      <c r="N107" s="258">
        <v>87</v>
      </c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91"/>
      <c r="AG107" s="175"/>
      <c r="AH107" s="175"/>
      <c r="AI107" s="161"/>
      <c r="AJ107" s="161"/>
      <c r="AK107" s="161"/>
      <c r="AL107" s="162" t="s">
        <v>668</v>
      </c>
      <c r="AM107" s="161"/>
      <c r="AN107" s="175"/>
      <c r="AO107" s="161"/>
      <c r="AP107" s="161"/>
      <c r="AQ107" s="161"/>
      <c r="AR107" s="161"/>
    </row>
    <row r="108" spans="1:44" ht="22.5">
      <c r="A108" s="203"/>
      <c r="B108" s="182" t="s">
        <v>667</v>
      </c>
      <c r="C108" s="680" t="s">
        <v>666</v>
      </c>
      <c r="D108" s="680"/>
      <c r="E108" s="680"/>
      <c r="F108" s="192" t="s">
        <v>161</v>
      </c>
      <c r="G108" s="202">
        <v>62</v>
      </c>
      <c r="H108" s="192"/>
      <c r="I108" s="202">
        <v>62</v>
      </c>
      <c r="J108" s="182"/>
      <c r="K108" s="192"/>
      <c r="L108" s="201">
        <v>1.79</v>
      </c>
      <c r="M108" s="192"/>
      <c r="N108" s="258">
        <v>58</v>
      </c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91"/>
      <c r="AG108" s="175"/>
      <c r="AH108" s="175"/>
      <c r="AI108" s="161"/>
      <c r="AJ108" s="161"/>
      <c r="AK108" s="161"/>
      <c r="AL108" s="162" t="s">
        <v>666</v>
      </c>
      <c r="AM108" s="161"/>
      <c r="AN108" s="175"/>
      <c r="AO108" s="161"/>
      <c r="AP108" s="161"/>
      <c r="AQ108" s="161"/>
      <c r="AR108" s="161"/>
    </row>
    <row r="109" spans="1:44" ht="12">
      <c r="A109" s="199"/>
      <c r="B109" s="173"/>
      <c r="C109" s="696" t="s">
        <v>159</v>
      </c>
      <c r="D109" s="696"/>
      <c r="E109" s="696"/>
      <c r="F109" s="198"/>
      <c r="G109" s="198"/>
      <c r="H109" s="198"/>
      <c r="I109" s="198"/>
      <c r="J109" s="188"/>
      <c r="K109" s="198"/>
      <c r="L109" s="219">
        <v>32.83</v>
      </c>
      <c r="M109" s="196"/>
      <c r="N109" s="257">
        <v>509</v>
      </c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91"/>
      <c r="AG109" s="175"/>
      <c r="AH109" s="175"/>
      <c r="AI109" s="161"/>
      <c r="AJ109" s="161"/>
      <c r="AK109" s="161"/>
      <c r="AL109" s="161"/>
      <c r="AM109" s="161"/>
      <c r="AN109" s="175" t="s">
        <v>159</v>
      </c>
      <c r="AO109" s="161"/>
      <c r="AP109" s="161"/>
      <c r="AQ109" s="161"/>
      <c r="AR109" s="161"/>
    </row>
    <row r="110" spans="1:44" ht="22.5">
      <c r="A110" s="218" t="s">
        <v>294</v>
      </c>
      <c r="B110" s="217" t="s">
        <v>781</v>
      </c>
      <c r="C110" s="696" t="s">
        <v>780</v>
      </c>
      <c r="D110" s="696"/>
      <c r="E110" s="696"/>
      <c r="F110" s="198" t="s">
        <v>395</v>
      </c>
      <c r="G110" s="198"/>
      <c r="H110" s="198"/>
      <c r="I110" s="264">
        <v>4.7239999999999997E-2</v>
      </c>
      <c r="J110" s="197">
        <v>15745</v>
      </c>
      <c r="K110" s="198"/>
      <c r="L110" s="219">
        <v>743.79</v>
      </c>
      <c r="M110" s="256">
        <v>6.32</v>
      </c>
      <c r="N110" s="195">
        <v>4701</v>
      </c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91"/>
      <c r="AG110" s="175"/>
      <c r="AH110" s="175" t="s">
        <v>780</v>
      </c>
      <c r="AI110" s="161"/>
      <c r="AJ110" s="161"/>
      <c r="AK110" s="161"/>
      <c r="AL110" s="161"/>
      <c r="AM110" s="161"/>
      <c r="AN110" s="175"/>
      <c r="AO110" s="161"/>
      <c r="AP110" s="161"/>
      <c r="AQ110" s="161"/>
      <c r="AR110" s="161"/>
    </row>
    <row r="111" spans="1:44" ht="12">
      <c r="A111" s="199"/>
      <c r="B111" s="173"/>
      <c r="C111" s="696" t="s">
        <v>159</v>
      </c>
      <c r="D111" s="696"/>
      <c r="E111" s="696"/>
      <c r="F111" s="198"/>
      <c r="G111" s="198"/>
      <c r="H111" s="198"/>
      <c r="I111" s="198"/>
      <c r="J111" s="188"/>
      <c r="K111" s="198"/>
      <c r="L111" s="219">
        <v>743.79</v>
      </c>
      <c r="M111" s="196"/>
      <c r="N111" s="195">
        <v>4701</v>
      </c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91"/>
      <c r="AG111" s="175"/>
      <c r="AH111" s="175"/>
      <c r="AI111" s="161"/>
      <c r="AJ111" s="161"/>
      <c r="AK111" s="161"/>
      <c r="AL111" s="161"/>
      <c r="AM111" s="161"/>
      <c r="AN111" s="175" t="s">
        <v>159</v>
      </c>
      <c r="AO111" s="161"/>
      <c r="AP111" s="161"/>
      <c r="AQ111" s="161"/>
      <c r="AR111" s="161"/>
    </row>
    <row r="112" spans="1:44" ht="12">
      <c r="A112" s="727"/>
      <c r="B112" s="728"/>
      <c r="C112" s="728"/>
      <c r="D112" s="728"/>
      <c r="E112" s="728"/>
      <c r="F112" s="728"/>
      <c r="G112" s="728"/>
      <c r="H112" s="728"/>
      <c r="I112" s="728"/>
      <c r="J112" s="728"/>
      <c r="K112" s="728"/>
      <c r="L112" s="728"/>
      <c r="M112" s="728"/>
      <c r="N112" s="729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91"/>
      <c r="AG112" s="175" t="s">
        <v>219</v>
      </c>
      <c r="AH112" s="175"/>
      <c r="AI112" s="161"/>
      <c r="AJ112" s="161"/>
      <c r="AK112" s="161"/>
      <c r="AL112" s="161"/>
      <c r="AM112" s="161"/>
      <c r="AN112" s="175"/>
      <c r="AO112" s="161"/>
      <c r="AP112" s="161"/>
      <c r="AQ112" s="161"/>
      <c r="AR112" s="161"/>
    </row>
    <row r="113" spans="1:44" ht="22.5">
      <c r="A113" s="218" t="s">
        <v>290</v>
      </c>
      <c r="B113" s="217" t="s">
        <v>504</v>
      </c>
      <c r="C113" s="696" t="s">
        <v>503</v>
      </c>
      <c r="D113" s="696"/>
      <c r="E113" s="696"/>
      <c r="F113" s="198" t="s">
        <v>288</v>
      </c>
      <c r="G113" s="198"/>
      <c r="H113" s="198"/>
      <c r="I113" s="256">
        <v>0.36</v>
      </c>
      <c r="J113" s="188"/>
      <c r="K113" s="198"/>
      <c r="L113" s="188"/>
      <c r="M113" s="198"/>
      <c r="N113" s="215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91"/>
      <c r="AG113" s="175"/>
      <c r="AH113" s="175" t="s">
        <v>503</v>
      </c>
      <c r="AI113" s="161"/>
      <c r="AJ113" s="161"/>
      <c r="AK113" s="161"/>
      <c r="AL113" s="161"/>
      <c r="AM113" s="161"/>
      <c r="AN113" s="175"/>
      <c r="AO113" s="161"/>
      <c r="AP113" s="161"/>
      <c r="AQ113" s="161"/>
      <c r="AR113" s="161"/>
    </row>
    <row r="114" spans="1:44" ht="12">
      <c r="A114" s="260"/>
      <c r="B114" s="182" t="s">
        <v>463</v>
      </c>
      <c r="C114" s="680" t="s">
        <v>462</v>
      </c>
      <c r="D114" s="680"/>
      <c r="E114" s="680"/>
      <c r="F114" s="192" t="s">
        <v>168</v>
      </c>
      <c r="G114" s="209">
        <v>0.85</v>
      </c>
      <c r="H114" s="192"/>
      <c r="I114" s="208">
        <v>0.30599999999999999</v>
      </c>
      <c r="J114" s="201">
        <v>7.94</v>
      </c>
      <c r="K114" s="192"/>
      <c r="L114" s="201">
        <v>2.4300000000000002</v>
      </c>
      <c r="M114" s="192"/>
      <c r="N114" s="207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91"/>
      <c r="AG114" s="175"/>
      <c r="AH114" s="175"/>
      <c r="AI114" s="161"/>
      <c r="AJ114" s="162" t="s">
        <v>462</v>
      </c>
      <c r="AK114" s="161"/>
      <c r="AL114" s="161"/>
      <c r="AM114" s="161"/>
      <c r="AN114" s="175"/>
      <c r="AO114" s="161"/>
      <c r="AP114" s="161"/>
      <c r="AQ114" s="161"/>
      <c r="AR114" s="161"/>
    </row>
    <row r="115" spans="1:44" ht="12">
      <c r="A115" s="203"/>
      <c r="B115" s="211">
        <v>1</v>
      </c>
      <c r="C115" s="680" t="s">
        <v>269</v>
      </c>
      <c r="D115" s="680"/>
      <c r="E115" s="680"/>
      <c r="F115" s="192"/>
      <c r="G115" s="192"/>
      <c r="H115" s="192"/>
      <c r="I115" s="192"/>
      <c r="J115" s="201">
        <v>6.75</v>
      </c>
      <c r="K115" s="192"/>
      <c r="L115" s="201">
        <v>2.4300000000000002</v>
      </c>
      <c r="M115" s="209">
        <v>32.61</v>
      </c>
      <c r="N115" s="258">
        <v>79</v>
      </c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91"/>
      <c r="AG115" s="175"/>
      <c r="AH115" s="175"/>
      <c r="AI115" s="161"/>
      <c r="AJ115" s="161"/>
      <c r="AK115" s="162" t="s">
        <v>269</v>
      </c>
      <c r="AL115" s="161"/>
      <c r="AM115" s="161"/>
      <c r="AN115" s="175"/>
      <c r="AO115" s="161"/>
      <c r="AP115" s="161"/>
      <c r="AQ115" s="161"/>
      <c r="AR115" s="161"/>
    </row>
    <row r="116" spans="1:44" ht="12">
      <c r="A116" s="203"/>
      <c r="B116" s="211">
        <v>2</v>
      </c>
      <c r="C116" s="680" t="s">
        <v>170</v>
      </c>
      <c r="D116" s="680"/>
      <c r="E116" s="680"/>
      <c r="F116" s="192"/>
      <c r="G116" s="192"/>
      <c r="H116" s="192"/>
      <c r="I116" s="192"/>
      <c r="J116" s="201">
        <v>8.2899999999999991</v>
      </c>
      <c r="K116" s="192"/>
      <c r="L116" s="201">
        <v>2.98</v>
      </c>
      <c r="M116" s="209">
        <v>12.04</v>
      </c>
      <c r="N116" s="258">
        <v>36</v>
      </c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91"/>
      <c r="AG116" s="175"/>
      <c r="AH116" s="175"/>
      <c r="AI116" s="161"/>
      <c r="AJ116" s="161"/>
      <c r="AK116" s="162" t="s">
        <v>170</v>
      </c>
      <c r="AL116" s="161"/>
      <c r="AM116" s="161"/>
      <c r="AN116" s="175"/>
      <c r="AO116" s="161"/>
      <c r="AP116" s="161"/>
      <c r="AQ116" s="161"/>
      <c r="AR116" s="161"/>
    </row>
    <row r="117" spans="1:44" ht="12">
      <c r="A117" s="203"/>
      <c r="B117" s="211">
        <v>3</v>
      </c>
      <c r="C117" s="680" t="s">
        <v>169</v>
      </c>
      <c r="D117" s="680"/>
      <c r="E117" s="680"/>
      <c r="F117" s="192"/>
      <c r="G117" s="192"/>
      <c r="H117" s="192"/>
      <c r="I117" s="192"/>
      <c r="J117" s="201">
        <v>0.81</v>
      </c>
      <c r="K117" s="192"/>
      <c r="L117" s="201">
        <v>0.28999999999999998</v>
      </c>
      <c r="M117" s="209">
        <v>32.61</v>
      </c>
      <c r="N117" s="258">
        <v>9</v>
      </c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91"/>
      <c r="AG117" s="175"/>
      <c r="AH117" s="175"/>
      <c r="AI117" s="161"/>
      <c r="AJ117" s="161"/>
      <c r="AK117" s="162" t="s">
        <v>169</v>
      </c>
      <c r="AL117" s="161"/>
      <c r="AM117" s="161"/>
      <c r="AN117" s="175"/>
      <c r="AO117" s="161"/>
      <c r="AP117" s="161"/>
      <c r="AQ117" s="161"/>
      <c r="AR117" s="161"/>
    </row>
    <row r="118" spans="1:44" ht="12">
      <c r="A118" s="203"/>
      <c r="B118" s="211">
        <v>4</v>
      </c>
      <c r="C118" s="680" t="s">
        <v>303</v>
      </c>
      <c r="D118" s="680"/>
      <c r="E118" s="680"/>
      <c r="F118" s="192"/>
      <c r="G118" s="192"/>
      <c r="H118" s="192"/>
      <c r="I118" s="192"/>
      <c r="J118" s="201">
        <v>0.37</v>
      </c>
      <c r="K118" s="192"/>
      <c r="L118" s="201">
        <v>0.13</v>
      </c>
      <c r="M118" s="209">
        <v>6.32</v>
      </c>
      <c r="N118" s="258">
        <v>1</v>
      </c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91"/>
      <c r="AG118" s="175"/>
      <c r="AH118" s="175"/>
      <c r="AI118" s="161"/>
      <c r="AJ118" s="161"/>
      <c r="AK118" s="162" t="s">
        <v>303</v>
      </c>
      <c r="AL118" s="161"/>
      <c r="AM118" s="161"/>
      <c r="AN118" s="175"/>
      <c r="AO118" s="161"/>
      <c r="AP118" s="161"/>
      <c r="AQ118" s="161"/>
      <c r="AR118" s="161"/>
    </row>
    <row r="119" spans="1:44" ht="12">
      <c r="A119" s="203"/>
      <c r="B119" s="182"/>
      <c r="C119" s="680" t="s">
        <v>268</v>
      </c>
      <c r="D119" s="680"/>
      <c r="E119" s="680"/>
      <c r="F119" s="192" t="s">
        <v>168</v>
      </c>
      <c r="G119" s="209">
        <v>0.85</v>
      </c>
      <c r="H119" s="192"/>
      <c r="I119" s="208">
        <v>0.30599999999999999</v>
      </c>
      <c r="J119" s="182"/>
      <c r="K119" s="192"/>
      <c r="L119" s="182"/>
      <c r="M119" s="192"/>
      <c r="N119" s="207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91"/>
      <c r="AG119" s="175"/>
      <c r="AH119" s="175"/>
      <c r="AI119" s="161"/>
      <c r="AJ119" s="161"/>
      <c r="AK119" s="161"/>
      <c r="AL119" s="162" t="s">
        <v>268</v>
      </c>
      <c r="AM119" s="161"/>
      <c r="AN119" s="175"/>
      <c r="AO119" s="161"/>
      <c r="AP119" s="161"/>
      <c r="AQ119" s="161"/>
      <c r="AR119" s="161"/>
    </row>
    <row r="120" spans="1:44" ht="12">
      <c r="A120" s="203"/>
      <c r="B120" s="182"/>
      <c r="C120" s="680" t="s">
        <v>167</v>
      </c>
      <c r="D120" s="680"/>
      <c r="E120" s="680"/>
      <c r="F120" s="192" t="s">
        <v>168</v>
      </c>
      <c r="G120" s="209">
        <v>7.0000000000000007E-2</v>
      </c>
      <c r="H120" s="192"/>
      <c r="I120" s="261">
        <v>2.52E-2</v>
      </c>
      <c r="J120" s="182"/>
      <c r="K120" s="192"/>
      <c r="L120" s="182"/>
      <c r="M120" s="192"/>
      <c r="N120" s="207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91"/>
      <c r="AG120" s="175"/>
      <c r="AH120" s="175"/>
      <c r="AI120" s="161"/>
      <c r="AJ120" s="161"/>
      <c r="AK120" s="161"/>
      <c r="AL120" s="162" t="s">
        <v>167</v>
      </c>
      <c r="AM120" s="161"/>
      <c r="AN120" s="175"/>
      <c r="AO120" s="161"/>
      <c r="AP120" s="161"/>
      <c r="AQ120" s="161"/>
      <c r="AR120" s="161"/>
    </row>
    <row r="121" spans="1:44" ht="12">
      <c r="A121" s="203"/>
      <c r="B121" s="182"/>
      <c r="C121" s="681" t="s">
        <v>166</v>
      </c>
      <c r="D121" s="681"/>
      <c r="E121" s="681"/>
      <c r="F121" s="196"/>
      <c r="G121" s="196"/>
      <c r="H121" s="196"/>
      <c r="I121" s="196"/>
      <c r="J121" s="206">
        <v>15.41</v>
      </c>
      <c r="K121" s="196"/>
      <c r="L121" s="206">
        <v>5.54</v>
      </c>
      <c r="M121" s="196"/>
      <c r="N121" s="204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91"/>
      <c r="AG121" s="175"/>
      <c r="AH121" s="175"/>
      <c r="AI121" s="161"/>
      <c r="AJ121" s="161"/>
      <c r="AK121" s="161"/>
      <c r="AL121" s="161"/>
      <c r="AM121" s="162" t="s">
        <v>166</v>
      </c>
      <c r="AN121" s="175"/>
      <c r="AO121" s="161"/>
      <c r="AP121" s="161"/>
      <c r="AQ121" s="161"/>
      <c r="AR121" s="161"/>
    </row>
    <row r="122" spans="1:44" ht="12">
      <c r="A122" s="203"/>
      <c r="B122" s="182"/>
      <c r="C122" s="680" t="s">
        <v>165</v>
      </c>
      <c r="D122" s="680"/>
      <c r="E122" s="680"/>
      <c r="F122" s="192"/>
      <c r="G122" s="192"/>
      <c r="H122" s="192"/>
      <c r="I122" s="192"/>
      <c r="J122" s="182"/>
      <c r="K122" s="192"/>
      <c r="L122" s="201">
        <v>2.72</v>
      </c>
      <c r="M122" s="192"/>
      <c r="N122" s="258">
        <v>88</v>
      </c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91"/>
      <c r="AG122" s="175"/>
      <c r="AH122" s="175"/>
      <c r="AI122" s="161"/>
      <c r="AJ122" s="161"/>
      <c r="AK122" s="161"/>
      <c r="AL122" s="162" t="s">
        <v>165</v>
      </c>
      <c r="AM122" s="161"/>
      <c r="AN122" s="175"/>
      <c r="AO122" s="161"/>
      <c r="AP122" s="161"/>
      <c r="AQ122" s="161"/>
      <c r="AR122" s="161"/>
    </row>
    <row r="123" spans="1:44" ht="22.5">
      <c r="A123" s="203"/>
      <c r="B123" s="182" t="s">
        <v>496</v>
      </c>
      <c r="C123" s="680" t="s">
        <v>495</v>
      </c>
      <c r="D123" s="680"/>
      <c r="E123" s="680"/>
      <c r="F123" s="192" t="s">
        <v>161</v>
      </c>
      <c r="G123" s="202">
        <v>110</v>
      </c>
      <c r="H123" s="192"/>
      <c r="I123" s="202">
        <v>110</v>
      </c>
      <c r="J123" s="182"/>
      <c r="K123" s="192"/>
      <c r="L123" s="201">
        <v>2.99</v>
      </c>
      <c r="M123" s="192"/>
      <c r="N123" s="258">
        <v>97</v>
      </c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91"/>
      <c r="AG123" s="175"/>
      <c r="AH123" s="175"/>
      <c r="AI123" s="161"/>
      <c r="AJ123" s="161"/>
      <c r="AK123" s="161"/>
      <c r="AL123" s="162" t="s">
        <v>495</v>
      </c>
      <c r="AM123" s="161"/>
      <c r="AN123" s="175"/>
      <c r="AO123" s="161"/>
      <c r="AP123" s="161"/>
      <c r="AQ123" s="161"/>
      <c r="AR123" s="161"/>
    </row>
    <row r="124" spans="1:44" ht="22.5">
      <c r="A124" s="203"/>
      <c r="B124" s="182" t="s">
        <v>494</v>
      </c>
      <c r="C124" s="680" t="s">
        <v>493</v>
      </c>
      <c r="D124" s="680"/>
      <c r="E124" s="680"/>
      <c r="F124" s="192" t="s">
        <v>161</v>
      </c>
      <c r="G124" s="202">
        <v>69</v>
      </c>
      <c r="H124" s="192"/>
      <c r="I124" s="202">
        <v>69</v>
      </c>
      <c r="J124" s="182"/>
      <c r="K124" s="192"/>
      <c r="L124" s="201">
        <v>1.88</v>
      </c>
      <c r="M124" s="192"/>
      <c r="N124" s="258">
        <v>61</v>
      </c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91"/>
      <c r="AG124" s="175"/>
      <c r="AH124" s="175"/>
      <c r="AI124" s="161"/>
      <c r="AJ124" s="161"/>
      <c r="AK124" s="161"/>
      <c r="AL124" s="162" t="s">
        <v>493</v>
      </c>
      <c r="AM124" s="161"/>
      <c r="AN124" s="175"/>
      <c r="AO124" s="161"/>
      <c r="AP124" s="161"/>
      <c r="AQ124" s="161"/>
      <c r="AR124" s="161"/>
    </row>
    <row r="125" spans="1:44" ht="12">
      <c r="A125" s="199"/>
      <c r="B125" s="173"/>
      <c r="C125" s="696" t="s">
        <v>159</v>
      </c>
      <c r="D125" s="696"/>
      <c r="E125" s="696"/>
      <c r="F125" s="198"/>
      <c r="G125" s="198"/>
      <c r="H125" s="198"/>
      <c r="I125" s="198"/>
      <c r="J125" s="188"/>
      <c r="K125" s="198"/>
      <c r="L125" s="219">
        <v>10.41</v>
      </c>
      <c r="M125" s="196"/>
      <c r="N125" s="257">
        <v>274</v>
      </c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91"/>
      <c r="AG125" s="175"/>
      <c r="AH125" s="175"/>
      <c r="AI125" s="161"/>
      <c r="AJ125" s="161"/>
      <c r="AK125" s="161"/>
      <c r="AL125" s="161"/>
      <c r="AM125" s="161"/>
      <c r="AN125" s="175" t="s">
        <v>159</v>
      </c>
      <c r="AO125" s="161"/>
      <c r="AP125" s="161"/>
      <c r="AQ125" s="161"/>
      <c r="AR125" s="161"/>
    </row>
    <row r="126" spans="1:44" ht="22.5">
      <c r="A126" s="218" t="s">
        <v>286</v>
      </c>
      <c r="B126" s="217" t="s">
        <v>576</v>
      </c>
      <c r="C126" s="696" t="s">
        <v>575</v>
      </c>
      <c r="D126" s="696"/>
      <c r="E126" s="696"/>
      <c r="F126" s="198" t="s">
        <v>288</v>
      </c>
      <c r="G126" s="198"/>
      <c r="H126" s="198"/>
      <c r="I126" s="262">
        <v>0.41399999999999998</v>
      </c>
      <c r="J126" s="219">
        <v>114.13</v>
      </c>
      <c r="K126" s="198"/>
      <c r="L126" s="219">
        <v>47.25</v>
      </c>
      <c r="M126" s="256">
        <v>6.32</v>
      </c>
      <c r="N126" s="257">
        <v>299</v>
      </c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91"/>
      <c r="AG126" s="175"/>
      <c r="AH126" s="175" t="s">
        <v>575</v>
      </c>
      <c r="AI126" s="161"/>
      <c r="AJ126" s="161"/>
      <c r="AK126" s="161"/>
      <c r="AL126" s="161"/>
      <c r="AM126" s="161"/>
      <c r="AN126" s="175"/>
      <c r="AO126" s="161"/>
      <c r="AP126" s="161"/>
      <c r="AQ126" s="161"/>
      <c r="AR126" s="161"/>
    </row>
    <row r="127" spans="1:44" ht="12">
      <c r="A127" s="199"/>
      <c r="B127" s="173"/>
      <c r="C127" s="696" t="s">
        <v>159</v>
      </c>
      <c r="D127" s="696"/>
      <c r="E127" s="696"/>
      <c r="F127" s="198"/>
      <c r="G127" s="198"/>
      <c r="H127" s="198"/>
      <c r="I127" s="198"/>
      <c r="J127" s="188"/>
      <c r="K127" s="198"/>
      <c r="L127" s="219">
        <v>47.25</v>
      </c>
      <c r="M127" s="196"/>
      <c r="N127" s="257">
        <v>299</v>
      </c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91"/>
      <c r="AG127" s="175"/>
      <c r="AH127" s="175"/>
      <c r="AI127" s="161"/>
      <c r="AJ127" s="161"/>
      <c r="AK127" s="161"/>
      <c r="AL127" s="161"/>
      <c r="AM127" s="161"/>
      <c r="AN127" s="175" t="s">
        <v>159</v>
      </c>
      <c r="AO127" s="161"/>
      <c r="AP127" s="161"/>
      <c r="AQ127" s="161"/>
      <c r="AR127" s="161"/>
    </row>
    <row r="128" spans="1:44" ht="22.5">
      <c r="A128" s="218" t="s">
        <v>275</v>
      </c>
      <c r="B128" s="217" t="s">
        <v>779</v>
      </c>
      <c r="C128" s="696" t="s">
        <v>778</v>
      </c>
      <c r="D128" s="696"/>
      <c r="E128" s="696"/>
      <c r="F128" s="198" t="s">
        <v>395</v>
      </c>
      <c r="G128" s="198"/>
      <c r="H128" s="198"/>
      <c r="I128" s="221">
        <v>8.1199999999999994E-2</v>
      </c>
      <c r="J128" s="188"/>
      <c r="K128" s="198"/>
      <c r="L128" s="188"/>
      <c r="M128" s="198"/>
      <c r="N128" s="215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91"/>
      <c r="AG128" s="175"/>
      <c r="AH128" s="175" t="s">
        <v>778</v>
      </c>
      <c r="AI128" s="161"/>
      <c r="AJ128" s="161"/>
      <c r="AK128" s="161"/>
      <c r="AL128" s="161"/>
      <c r="AM128" s="161"/>
      <c r="AN128" s="175"/>
      <c r="AO128" s="161"/>
      <c r="AP128" s="161"/>
      <c r="AQ128" s="161"/>
      <c r="AR128" s="161"/>
    </row>
    <row r="129" spans="1:44" ht="12">
      <c r="A129" s="214"/>
      <c r="B129" s="213"/>
      <c r="C129" s="680" t="s">
        <v>809</v>
      </c>
      <c r="D129" s="680"/>
      <c r="E129" s="680"/>
      <c r="F129" s="680"/>
      <c r="G129" s="680"/>
      <c r="H129" s="680"/>
      <c r="I129" s="680"/>
      <c r="J129" s="680"/>
      <c r="K129" s="680"/>
      <c r="L129" s="680"/>
      <c r="M129" s="680"/>
      <c r="N129" s="698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91"/>
      <c r="AG129" s="175"/>
      <c r="AH129" s="175"/>
      <c r="AI129" s="162" t="s">
        <v>809</v>
      </c>
      <c r="AJ129" s="161"/>
      <c r="AK129" s="161"/>
      <c r="AL129" s="161"/>
      <c r="AM129" s="161"/>
      <c r="AN129" s="175"/>
      <c r="AO129" s="161"/>
      <c r="AP129" s="161"/>
      <c r="AQ129" s="161"/>
      <c r="AR129" s="161"/>
    </row>
    <row r="130" spans="1:44" ht="12">
      <c r="A130" s="260"/>
      <c r="B130" s="182" t="s">
        <v>524</v>
      </c>
      <c r="C130" s="680" t="s">
        <v>523</v>
      </c>
      <c r="D130" s="680"/>
      <c r="E130" s="680"/>
      <c r="F130" s="192" t="s">
        <v>168</v>
      </c>
      <c r="G130" s="209">
        <v>5.78</v>
      </c>
      <c r="H130" s="192"/>
      <c r="I130" s="220">
        <v>0.46933599999999998</v>
      </c>
      <c r="J130" s="201">
        <v>8.9700000000000006</v>
      </c>
      <c r="K130" s="192"/>
      <c r="L130" s="201">
        <v>4.21</v>
      </c>
      <c r="M130" s="192"/>
      <c r="N130" s="207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91"/>
      <c r="AG130" s="175"/>
      <c r="AH130" s="175"/>
      <c r="AI130" s="161"/>
      <c r="AJ130" s="162" t="s">
        <v>523</v>
      </c>
      <c r="AK130" s="161"/>
      <c r="AL130" s="161"/>
      <c r="AM130" s="161"/>
      <c r="AN130" s="175"/>
      <c r="AO130" s="161"/>
      <c r="AP130" s="161"/>
      <c r="AQ130" s="161"/>
      <c r="AR130" s="161"/>
    </row>
    <row r="131" spans="1:44" ht="12">
      <c r="A131" s="203"/>
      <c r="B131" s="211">
        <v>1</v>
      </c>
      <c r="C131" s="680" t="s">
        <v>269</v>
      </c>
      <c r="D131" s="680"/>
      <c r="E131" s="680"/>
      <c r="F131" s="192"/>
      <c r="G131" s="192"/>
      <c r="H131" s="192"/>
      <c r="I131" s="192"/>
      <c r="J131" s="201">
        <v>51.85</v>
      </c>
      <c r="K131" s="192"/>
      <c r="L131" s="201">
        <v>4.21</v>
      </c>
      <c r="M131" s="209">
        <v>32.61</v>
      </c>
      <c r="N131" s="258">
        <v>137</v>
      </c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91"/>
      <c r="AG131" s="175"/>
      <c r="AH131" s="175"/>
      <c r="AI131" s="161"/>
      <c r="AJ131" s="161"/>
      <c r="AK131" s="162" t="s">
        <v>269</v>
      </c>
      <c r="AL131" s="161"/>
      <c r="AM131" s="161"/>
      <c r="AN131" s="175"/>
      <c r="AO131" s="161"/>
      <c r="AP131" s="161"/>
      <c r="AQ131" s="161"/>
      <c r="AR131" s="161"/>
    </row>
    <row r="132" spans="1:44" ht="12">
      <c r="A132" s="203"/>
      <c r="B132" s="211">
        <v>2</v>
      </c>
      <c r="C132" s="680" t="s">
        <v>170</v>
      </c>
      <c r="D132" s="680"/>
      <c r="E132" s="680"/>
      <c r="F132" s="192"/>
      <c r="G132" s="192"/>
      <c r="H132" s="192"/>
      <c r="I132" s="192"/>
      <c r="J132" s="201">
        <v>266.39</v>
      </c>
      <c r="K132" s="192"/>
      <c r="L132" s="201">
        <v>21.63</v>
      </c>
      <c r="M132" s="209">
        <v>12.04</v>
      </c>
      <c r="N132" s="258">
        <v>260</v>
      </c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91"/>
      <c r="AG132" s="175"/>
      <c r="AH132" s="175"/>
      <c r="AI132" s="161"/>
      <c r="AJ132" s="161"/>
      <c r="AK132" s="162" t="s">
        <v>170</v>
      </c>
      <c r="AL132" s="161"/>
      <c r="AM132" s="161"/>
      <c r="AN132" s="175"/>
      <c r="AO132" s="161"/>
      <c r="AP132" s="161"/>
      <c r="AQ132" s="161"/>
      <c r="AR132" s="161"/>
    </row>
    <row r="133" spans="1:44" ht="12">
      <c r="A133" s="203"/>
      <c r="B133" s="211">
        <v>3</v>
      </c>
      <c r="C133" s="680" t="s">
        <v>169</v>
      </c>
      <c r="D133" s="680"/>
      <c r="E133" s="680"/>
      <c r="F133" s="192"/>
      <c r="G133" s="192"/>
      <c r="H133" s="192"/>
      <c r="I133" s="192"/>
      <c r="J133" s="201">
        <v>32.21</v>
      </c>
      <c r="K133" s="192"/>
      <c r="L133" s="201">
        <v>2.62</v>
      </c>
      <c r="M133" s="209">
        <v>32.61</v>
      </c>
      <c r="N133" s="258">
        <v>85</v>
      </c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91"/>
      <c r="AG133" s="175"/>
      <c r="AH133" s="175"/>
      <c r="AI133" s="161"/>
      <c r="AJ133" s="161"/>
      <c r="AK133" s="162" t="s">
        <v>169</v>
      </c>
      <c r="AL133" s="161"/>
      <c r="AM133" s="161"/>
      <c r="AN133" s="175"/>
      <c r="AO133" s="161"/>
      <c r="AP133" s="161"/>
      <c r="AQ133" s="161"/>
      <c r="AR133" s="161"/>
    </row>
    <row r="134" spans="1:44" ht="12">
      <c r="A134" s="203"/>
      <c r="B134" s="211">
        <v>4</v>
      </c>
      <c r="C134" s="680" t="s">
        <v>303</v>
      </c>
      <c r="D134" s="680"/>
      <c r="E134" s="680"/>
      <c r="F134" s="192"/>
      <c r="G134" s="192"/>
      <c r="H134" s="192"/>
      <c r="I134" s="192"/>
      <c r="J134" s="201">
        <v>121.33</v>
      </c>
      <c r="K134" s="192"/>
      <c r="L134" s="201">
        <v>9.85</v>
      </c>
      <c r="M134" s="209">
        <v>6.32</v>
      </c>
      <c r="N134" s="258">
        <v>62</v>
      </c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91"/>
      <c r="AG134" s="175"/>
      <c r="AH134" s="175"/>
      <c r="AI134" s="161"/>
      <c r="AJ134" s="161"/>
      <c r="AK134" s="162" t="s">
        <v>303</v>
      </c>
      <c r="AL134" s="161"/>
      <c r="AM134" s="161"/>
      <c r="AN134" s="175"/>
      <c r="AO134" s="161"/>
      <c r="AP134" s="161"/>
      <c r="AQ134" s="161"/>
      <c r="AR134" s="161"/>
    </row>
    <row r="135" spans="1:44" ht="12">
      <c r="A135" s="203"/>
      <c r="B135" s="182"/>
      <c r="C135" s="680" t="s">
        <v>268</v>
      </c>
      <c r="D135" s="680"/>
      <c r="E135" s="680"/>
      <c r="F135" s="192" t="s">
        <v>168</v>
      </c>
      <c r="G135" s="209">
        <v>5.78</v>
      </c>
      <c r="H135" s="192"/>
      <c r="I135" s="220">
        <v>0.46933599999999998</v>
      </c>
      <c r="J135" s="182"/>
      <c r="K135" s="192"/>
      <c r="L135" s="182"/>
      <c r="M135" s="192"/>
      <c r="N135" s="207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91"/>
      <c r="AG135" s="175"/>
      <c r="AH135" s="175"/>
      <c r="AI135" s="161"/>
      <c r="AJ135" s="161"/>
      <c r="AK135" s="161"/>
      <c r="AL135" s="162" t="s">
        <v>268</v>
      </c>
      <c r="AM135" s="161"/>
      <c r="AN135" s="175"/>
      <c r="AO135" s="161"/>
      <c r="AP135" s="161"/>
      <c r="AQ135" s="161"/>
      <c r="AR135" s="161"/>
    </row>
    <row r="136" spans="1:44" ht="12">
      <c r="A136" s="203"/>
      <c r="B136" s="182"/>
      <c r="C136" s="680" t="s">
        <v>167</v>
      </c>
      <c r="D136" s="680"/>
      <c r="E136" s="680"/>
      <c r="F136" s="192" t="s">
        <v>168</v>
      </c>
      <c r="G136" s="209">
        <v>2.29</v>
      </c>
      <c r="H136" s="192"/>
      <c r="I136" s="220">
        <v>0.185948</v>
      </c>
      <c r="J136" s="182"/>
      <c r="K136" s="192"/>
      <c r="L136" s="182"/>
      <c r="M136" s="192"/>
      <c r="N136" s="207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91"/>
      <c r="AG136" s="175"/>
      <c r="AH136" s="175"/>
      <c r="AI136" s="161"/>
      <c r="AJ136" s="161"/>
      <c r="AK136" s="161"/>
      <c r="AL136" s="162" t="s">
        <v>167</v>
      </c>
      <c r="AM136" s="161"/>
      <c r="AN136" s="175"/>
      <c r="AO136" s="161"/>
      <c r="AP136" s="161"/>
      <c r="AQ136" s="161"/>
      <c r="AR136" s="161"/>
    </row>
    <row r="137" spans="1:44" ht="12">
      <c r="A137" s="203"/>
      <c r="B137" s="182"/>
      <c r="C137" s="681" t="s">
        <v>166</v>
      </c>
      <c r="D137" s="681"/>
      <c r="E137" s="681"/>
      <c r="F137" s="196"/>
      <c r="G137" s="196"/>
      <c r="H137" s="196"/>
      <c r="I137" s="196"/>
      <c r="J137" s="206">
        <v>439.57</v>
      </c>
      <c r="K137" s="196"/>
      <c r="L137" s="206">
        <v>35.69</v>
      </c>
      <c r="M137" s="196"/>
      <c r="N137" s="204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91"/>
      <c r="AG137" s="175"/>
      <c r="AH137" s="175"/>
      <c r="AI137" s="161"/>
      <c r="AJ137" s="161"/>
      <c r="AK137" s="161"/>
      <c r="AL137" s="161"/>
      <c r="AM137" s="162" t="s">
        <v>166</v>
      </c>
      <c r="AN137" s="175"/>
      <c r="AO137" s="161"/>
      <c r="AP137" s="161"/>
      <c r="AQ137" s="161"/>
      <c r="AR137" s="161"/>
    </row>
    <row r="138" spans="1:44" ht="12">
      <c r="A138" s="203"/>
      <c r="B138" s="182"/>
      <c r="C138" s="680" t="s">
        <v>165</v>
      </c>
      <c r="D138" s="680"/>
      <c r="E138" s="680"/>
      <c r="F138" s="192"/>
      <c r="G138" s="192"/>
      <c r="H138" s="192"/>
      <c r="I138" s="192"/>
      <c r="J138" s="182"/>
      <c r="K138" s="192"/>
      <c r="L138" s="201">
        <v>6.83</v>
      </c>
      <c r="M138" s="192"/>
      <c r="N138" s="258">
        <v>222</v>
      </c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91"/>
      <c r="AG138" s="175"/>
      <c r="AH138" s="175"/>
      <c r="AI138" s="161"/>
      <c r="AJ138" s="161"/>
      <c r="AK138" s="161"/>
      <c r="AL138" s="162" t="s">
        <v>165</v>
      </c>
      <c r="AM138" s="161"/>
      <c r="AN138" s="175"/>
      <c r="AO138" s="161"/>
      <c r="AP138" s="161"/>
      <c r="AQ138" s="161"/>
      <c r="AR138" s="161"/>
    </row>
    <row r="139" spans="1:44" ht="22.5">
      <c r="A139" s="203"/>
      <c r="B139" s="182" t="s">
        <v>669</v>
      </c>
      <c r="C139" s="680" t="s">
        <v>668</v>
      </c>
      <c r="D139" s="680"/>
      <c r="E139" s="680"/>
      <c r="F139" s="192" t="s">
        <v>161</v>
      </c>
      <c r="G139" s="202">
        <v>93</v>
      </c>
      <c r="H139" s="192"/>
      <c r="I139" s="202">
        <v>93</v>
      </c>
      <c r="J139" s="182"/>
      <c r="K139" s="192"/>
      <c r="L139" s="201">
        <v>6.35</v>
      </c>
      <c r="M139" s="192"/>
      <c r="N139" s="258">
        <v>206</v>
      </c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91"/>
      <c r="AG139" s="175"/>
      <c r="AH139" s="175"/>
      <c r="AI139" s="161"/>
      <c r="AJ139" s="161"/>
      <c r="AK139" s="161"/>
      <c r="AL139" s="162" t="s">
        <v>668</v>
      </c>
      <c r="AM139" s="161"/>
      <c r="AN139" s="175"/>
      <c r="AO139" s="161"/>
      <c r="AP139" s="161"/>
      <c r="AQ139" s="161"/>
      <c r="AR139" s="161"/>
    </row>
    <row r="140" spans="1:44" ht="22.5">
      <c r="A140" s="203"/>
      <c r="B140" s="182" t="s">
        <v>667</v>
      </c>
      <c r="C140" s="680" t="s">
        <v>666</v>
      </c>
      <c r="D140" s="680"/>
      <c r="E140" s="680"/>
      <c r="F140" s="192" t="s">
        <v>161</v>
      </c>
      <c r="G140" s="202">
        <v>62</v>
      </c>
      <c r="H140" s="192"/>
      <c r="I140" s="202">
        <v>62</v>
      </c>
      <c r="J140" s="182"/>
      <c r="K140" s="192"/>
      <c r="L140" s="201">
        <v>4.2300000000000004</v>
      </c>
      <c r="M140" s="192"/>
      <c r="N140" s="258">
        <v>138</v>
      </c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91"/>
      <c r="AG140" s="175"/>
      <c r="AH140" s="175"/>
      <c r="AI140" s="161"/>
      <c r="AJ140" s="161"/>
      <c r="AK140" s="161"/>
      <c r="AL140" s="162" t="s">
        <v>666</v>
      </c>
      <c r="AM140" s="161"/>
      <c r="AN140" s="175"/>
      <c r="AO140" s="161"/>
      <c r="AP140" s="161"/>
      <c r="AQ140" s="161"/>
      <c r="AR140" s="161"/>
    </row>
    <row r="141" spans="1:44" ht="12">
      <c r="A141" s="199"/>
      <c r="B141" s="173"/>
      <c r="C141" s="696" t="s">
        <v>159</v>
      </c>
      <c r="D141" s="696"/>
      <c r="E141" s="696"/>
      <c r="F141" s="198"/>
      <c r="G141" s="198"/>
      <c r="H141" s="198"/>
      <c r="I141" s="198"/>
      <c r="J141" s="188"/>
      <c r="K141" s="198"/>
      <c r="L141" s="219">
        <v>46.27</v>
      </c>
      <c r="M141" s="196"/>
      <c r="N141" s="257">
        <v>803</v>
      </c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91"/>
      <c r="AG141" s="175"/>
      <c r="AH141" s="175"/>
      <c r="AI141" s="161"/>
      <c r="AJ141" s="161"/>
      <c r="AK141" s="161"/>
      <c r="AL141" s="161"/>
      <c r="AM141" s="161"/>
      <c r="AN141" s="175" t="s">
        <v>159</v>
      </c>
      <c r="AO141" s="161"/>
      <c r="AP141" s="161"/>
      <c r="AQ141" s="161"/>
      <c r="AR141" s="161"/>
    </row>
    <row r="142" spans="1:44" ht="45">
      <c r="A142" s="218" t="s">
        <v>267</v>
      </c>
      <c r="B142" s="217" t="s">
        <v>776</v>
      </c>
      <c r="C142" s="696" t="s">
        <v>775</v>
      </c>
      <c r="D142" s="696"/>
      <c r="E142" s="696"/>
      <c r="F142" s="198" t="s">
        <v>550</v>
      </c>
      <c r="G142" s="198"/>
      <c r="H142" s="198"/>
      <c r="I142" s="268">
        <v>11</v>
      </c>
      <c r="J142" s="219">
        <v>61.62</v>
      </c>
      <c r="K142" s="198"/>
      <c r="L142" s="219">
        <v>677.82</v>
      </c>
      <c r="M142" s="256">
        <v>6.32</v>
      </c>
      <c r="N142" s="195">
        <v>4284</v>
      </c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91"/>
      <c r="AG142" s="175"/>
      <c r="AH142" s="175" t="s">
        <v>775</v>
      </c>
      <c r="AI142" s="161"/>
      <c r="AJ142" s="161"/>
      <c r="AK142" s="161"/>
      <c r="AL142" s="161"/>
      <c r="AM142" s="161"/>
      <c r="AN142" s="175"/>
      <c r="AO142" s="161"/>
      <c r="AP142" s="161"/>
      <c r="AQ142" s="161"/>
      <c r="AR142" s="161"/>
    </row>
    <row r="143" spans="1:44" ht="12">
      <c r="A143" s="214"/>
      <c r="B143" s="213"/>
      <c r="C143" s="680" t="s">
        <v>808</v>
      </c>
      <c r="D143" s="680"/>
      <c r="E143" s="680"/>
      <c r="F143" s="680"/>
      <c r="G143" s="680"/>
      <c r="H143" s="680"/>
      <c r="I143" s="680"/>
      <c r="J143" s="680"/>
      <c r="K143" s="680"/>
      <c r="L143" s="680"/>
      <c r="M143" s="680"/>
      <c r="N143" s="698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91"/>
      <c r="AG143" s="175"/>
      <c r="AH143" s="175"/>
      <c r="AI143" s="162" t="s">
        <v>808</v>
      </c>
      <c r="AJ143" s="161"/>
      <c r="AK143" s="161"/>
      <c r="AL143" s="161"/>
      <c r="AM143" s="161"/>
      <c r="AN143" s="175"/>
      <c r="AO143" s="161"/>
      <c r="AP143" s="161"/>
      <c r="AQ143" s="161"/>
      <c r="AR143" s="161"/>
    </row>
    <row r="144" spans="1:44" ht="12">
      <c r="A144" s="199"/>
      <c r="B144" s="173"/>
      <c r="C144" s="696" t="s">
        <v>159</v>
      </c>
      <c r="D144" s="696"/>
      <c r="E144" s="696"/>
      <c r="F144" s="198"/>
      <c r="G144" s="198"/>
      <c r="H144" s="198"/>
      <c r="I144" s="198"/>
      <c r="J144" s="188"/>
      <c r="K144" s="198"/>
      <c r="L144" s="219">
        <v>677.82</v>
      </c>
      <c r="M144" s="196"/>
      <c r="N144" s="195">
        <v>4284</v>
      </c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91"/>
      <c r="AG144" s="175"/>
      <c r="AH144" s="175"/>
      <c r="AI144" s="161"/>
      <c r="AJ144" s="161"/>
      <c r="AK144" s="161"/>
      <c r="AL144" s="161"/>
      <c r="AM144" s="161"/>
      <c r="AN144" s="175" t="s">
        <v>159</v>
      </c>
      <c r="AO144" s="161"/>
      <c r="AP144" s="161"/>
      <c r="AQ144" s="161"/>
      <c r="AR144" s="161"/>
    </row>
    <row r="145" spans="1:44" ht="22.5">
      <c r="A145" s="218" t="s">
        <v>264</v>
      </c>
      <c r="B145" s="217" t="s">
        <v>773</v>
      </c>
      <c r="C145" s="696" t="s">
        <v>772</v>
      </c>
      <c r="D145" s="696"/>
      <c r="E145" s="696"/>
      <c r="F145" s="198" t="s">
        <v>308</v>
      </c>
      <c r="G145" s="198"/>
      <c r="H145" s="198"/>
      <c r="I145" s="264">
        <v>0.10356</v>
      </c>
      <c r="J145" s="188"/>
      <c r="K145" s="198"/>
      <c r="L145" s="188"/>
      <c r="M145" s="198"/>
      <c r="N145" s="215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91"/>
      <c r="AG145" s="175"/>
      <c r="AH145" s="175" t="s">
        <v>772</v>
      </c>
      <c r="AI145" s="161"/>
      <c r="AJ145" s="161"/>
      <c r="AK145" s="161"/>
      <c r="AL145" s="161"/>
      <c r="AM145" s="161"/>
      <c r="AN145" s="175"/>
      <c r="AO145" s="161"/>
      <c r="AP145" s="161"/>
      <c r="AQ145" s="161"/>
      <c r="AR145" s="161"/>
    </row>
    <row r="146" spans="1:44" ht="12">
      <c r="A146" s="214"/>
      <c r="B146" s="213"/>
      <c r="C146" s="680" t="s">
        <v>807</v>
      </c>
      <c r="D146" s="680"/>
      <c r="E146" s="680"/>
      <c r="F146" s="680"/>
      <c r="G146" s="680"/>
      <c r="H146" s="680"/>
      <c r="I146" s="680"/>
      <c r="J146" s="680"/>
      <c r="K146" s="680"/>
      <c r="L146" s="680"/>
      <c r="M146" s="680"/>
      <c r="N146" s="698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91"/>
      <c r="AG146" s="175"/>
      <c r="AH146" s="175"/>
      <c r="AI146" s="162" t="s">
        <v>807</v>
      </c>
      <c r="AJ146" s="161"/>
      <c r="AK146" s="161"/>
      <c r="AL146" s="161"/>
      <c r="AM146" s="161"/>
      <c r="AN146" s="175"/>
      <c r="AO146" s="161"/>
      <c r="AP146" s="161"/>
      <c r="AQ146" s="161"/>
      <c r="AR146" s="161"/>
    </row>
    <row r="147" spans="1:44" ht="12">
      <c r="A147" s="260"/>
      <c r="B147" s="182" t="s">
        <v>588</v>
      </c>
      <c r="C147" s="680" t="s">
        <v>587</v>
      </c>
      <c r="D147" s="680"/>
      <c r="E147" s="680"/>
      <c r="F147" s="192" t="s">
        <v>168</v>
      </c>
      <c r="G147" s="210">
        <v>47.8</v>
      </c>
      <c r="H147" s="192"/>
      <c r="I147" s="220">
        <v>4.9501679999999997</v>
      </c>
      <c r="J147" s="201">
        <v>9.18</v>
      </c>
      <c r="K147" s="192"/>
      <c r="L147" s="201">
        <v>45.44</v>
      </c>
      <c r="M147" s="192"/>
      <c r="N147" s="207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91"/>
      <c r="AG147" s="175"/>
      <c r="AH147" s="175"/>
      <c r="AI147" s="161"/>
      <c r="AJ147" s="162" t="s">
        <v>587</v>
      </c>
      <c r="AK147" s="161"/>
      <c r="AL147" s="161"/>
      <c r="AM147" s="161"/>
      <c r="AN147" s="175"/>
      <c r="AO147" s="161"/>
      <c r="AP147" s="161"/>
      <c r="AQ147" s="161"/>
      <c r="AR147" s="161"/>
    </row>
    <row r="148" spans="1:44" ht="12">
      <c r="A148" s="203"/>
      <c r="B148" s="211">
        <v>1</v>
      </c>
      <c r="C148" s="680" t="s">
        <v>269</v>
      </c>
      <c r="D148" s="680"/>
      <c r="E148" s="680"/>
      <c r="F148" s="192"/>
      <c r="G148" s="192"/>
      <c r="H148" s="192"/>
      <c r="I148" s="192"/>
      <c r="J148" s="201">
        <v>438.8</v>
      </c>
      <c r="K148" s="192"/>
      <c r="L148" s="201">
        <v>45.44</v>
      </c>
      <c r="M148" s="209">
        <v>32.61</v>
      </c>
      <c r="N148" s="200">
        <v>1482</v>
      </c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91"/>
      <c r="AG148" s="175"/>
      <c r="AH148" s="175"/>
      <c r="AI148" s="161"/>
      <c r="AJ148" s="161"/>
      <c r="AK148" s="162" t="s">
        <v>269</v>
      </c>
      <c r="AL148" s="161"/>
      <c r="AM148" s="161"/>
      <c r="AN148" s="175"/>
      <c r="AO148" s="161"/>
      <c r="AP148" s="161"/>
      <c r="AQ148" s="161"/>
      <c r="AR148" s="161"/>
    </row>
    <row r="149" spans="1:44" ht="12">
      <c r="A149" s="203"/>
      <c r="B149" s="211">
        <v>2</v>
      </c>
      <c r="C149" s="680" t="s">
        <v>170</v>
      </c>
      <c r="D149" s="680"/>
      <c r="E149" s="680"/>
      <c r="F149" s="192"/>
      <c r="G149" s="192"/>
      <c r="H149" s="192"/>
      <c r="I149" s="192"/>
      <c r="J149" s="201">
        <v>48.91</v>
      </c>
      <c r="K149" s="192"/>
      <c r="L149" s="201">
        <v>5.07</v>
      </c>
      <c r="M149" s="209">
        <v>12.04</v>
      </c>
      <c r="N149" s="258">
        <v>61</v>
      </c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91"/>
      <c r="AG149" s="175"/>
      <c r="AH149" s="175"/>
      <c r="AI149" s="161"/>
      <c r="AJ149" s="161"/>
      <c r="AK149" s="162" t="s">
        <v>170</v>
      </c>
      <c r="AL149" s="161"/>
      <c r="AM149" s="161"/>
      <c r="AN149" s="175"/>
      <c r="AO149" s="161"/>
      <c r="AP149" s="161"/>
      <c r="AQ149" s="161"/>
      <c r="AR149" s="161"/>
    </row>
    <row r="150" spans="1:44" ht="12">
      <c r="A150" s="203"/>
      <c r="B150" s="211">
        <v>3</v>
      </c>
      <c r="C150" s="680" t="s">
        <v>169</v>
      </c>
      <c r="D150" s="680"/>
      <c r="E150" s="680"/>
      <c r="F150" s="192"/>
      <c r="G150" s="192"/>
      <c r="H150" s="192"/>
      <c r="I150" s="192"/>
      <c r="J150" s="201">
        <v>6.51</v>
      </c>
      <c r="K150" s="192"/>
      <c r="L150" s="201">
        <v>0.67</v>
      </c>
      <c r="M150" s="209">
        <v>32.61</v>
      </c>
      <c r="N150" s="258">
        <v>22</v>
      </c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91"/>
      <c r="AG150" s="175"/>
      <c r="AH150" s="175"/>
      <c r="AI150" s="161"/>
      <c r="AJ150" s="161"/>
      <c r="AK150" s="162" t="s">
        <v>169</v>
      </c>
      <c r="AL150" s="161"/>
      <c r="AM150" s="161"/>
      <c r="AN150" s="175"/>
      <c r="AO150" s="161"/>
      <c r="AP150" s="161"/>
      <c r="AQ150" s="161"/>
      <c r="AR150" s="161"/>
    </row>
    <row r="151" spans="1:44" ht="12">
      <c r="A151" s="203"/>
      <c r="B151" s="211">
        <v>4</v>
      </c>
      <c r="C151" s="680" t="s">
        <v>303</v>
      </c>
      <c r="D151" s="680"/>
      <c r="E151" s="680"/>
      <c r="F151" s="192"/>
      <c r="G151" s="192"/>
      <c r="H151" s="192"/>
      <c r="I151" s="192"/>
      <c r="J151" s="201">
        <v>287.75</v>
      </c>
      <c r="K151" s="192"/>
      <c r="L151" s="201">
        <v>29.8</v>
      </c>
      <c r="M151" s="209">
        <v>6.32</v>
      </c>
      <c r="N151" s="258">
        <v>188</v>
      </c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91"/>
      <c r="AG151" s="175"/>
      <c r="AH151" s="175"/>
      <c r="AI151" s="161"/>
      <c r="AJ151" s="161"/>
      <c r="AK151" s="162" t="s">
        <v>303</v>
      </c>
      <c r="AL151" s="161"/>
      <c r="AM151" s="161"/>
      <c r="AN151" s="175"/>
      <c r="AO151" s="161"/>
      <c r="AP151" s="161"/>
      <c r="AQ151" s="161"/>
      <c r="AR151" s="161"/>
    </row>
    <row r="152" spans="1:44" ht="12">
      <c r="A152" s="203"/>
      <c r="B152" s="182"/>
      <c r="C152" s="680" t="s">
        <v>268</v>
      </c>
      <c r="D152" s="680"/>
      <c r="E152" s="680"/>
      <c r="F152" s="192" t="s">
        <v>168</v>
      </c>
      <c r="G152" s="210">
        <v>47.8</v>
      </c>
      <c r="H152" s="192"/>
      <c r="I152" s="220">
        <v>4.9501679999999997</v>
      </c>
      <c r="J152" s="182"/>
      <c r="K152" s="192"/>
      <c r="L152" s="182"/>
      <c r="M152" s="192"/>
      <c r="N152" s="207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91"/>
      <c r="AG152" s="175"/>
      <c r="AH152" s="175"/>
      <c r="AI152" s="161"/>
      <c r="AJ152" s="161"/>
      <c r="AK152" s="161"/>
      <c r="AL152" s="162" t="s">
        <v>268</v>
      </c>
      <c r="AM152" s="161"/>
      <c r="AN152" s="175"/>
      <c r="AO152" s="161"/>
      <c r="AP152" s="161"/>
      <c r="AQ152" s="161"/>
      <c r="AR152" s="161"/>
    </row>
    <row r="153" spans="1:44" ht="12">
      <c r="A153" s="203"/>
      <c r="B153" s="182"/>
      <c r="C153" s="680" t="s">
        <v>167</v>
      </c>
      <c r="D153" s="680"/>
      <c r="E153" s="680"/>
      <c r="F153" s="192" t="s">
        <v>168</v>
      </c>
      <c r="G153" s="209">
        <v>0.51</v>
      </c>
      <c r="H153" s="192"/>
      <c r="I153" s="265">
        <v>5.2815599999999997E-2</v>
      </c>
      <c r="J153" s="182"/>
      <c r="K153" s="192"/>
      <c r="L153" s="182"/>
      <c r="M153" s="192"/>
      <c r="N153" s="207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91"/>
      <c r="AG153" s="175"/>
      <c r="AH153" s="175"/>
      <c r="AI153" s="161"/>
      <c r="AJ153" s="161"/>
      <c r="AK153" s="161"/>
      <c r="AL153" s="162" t="s">
        <v>167</v>
      </c>
      <c r="AM153" s="161"/>
      <c r="AN153" s="175"/>
      <c r="AO153" s="161"/>
      <c r="AP153" s="161"/>
      <c r="AQ153" s="161"/>
      <c r="AR153" s="161"/>
    </row>
    <row r="154" spans="1:44" ht="12">
      <c r="A154" s="203"/>
      <c r="B154" s="182"/>
      <c r="C154" s="681" t="s">
        <v>166</v>
      </c>
      <c r="D154" s="681"/>
      <c r="E154" s="681"/>
      <c r="F154" s="196"/>
      <c r="G154" s="196"/>
      <c r="H154" s="196"/>
      <c r="I154" s="196"/>
      <c r="J154" s="206">
        <v>775.46</v>
      </c>
      <c r="K154" s="196"/>
      <c r="L154" s="206">
        <v>80.31</v>
      </c>
      <c r="M154" s="196"/>
      <c r="N154" s="204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91"/>
      <c r="AG154" s="175"/>
      <c r="AH154" s="175"/>
      <c r="AI154" s="161"/>
      <c r="AJ154" s="161"/>
      <c r="AK154" s="161"/>
      <c r="AL154" s="161"/>
      <c r="AM154" s="162" t="s">
        <v>166</v>
      </c>
      <c r="AN154" s="175"/>
      <c r="AO154" s="161"/>
      <c r="AP154" s="161"/>
      <c r="AQ154" s="161"/>
      <c r="AR154" s="161"/>
    </row>
    <row r="155" spans="1:44" ht="12">
      <c r="A155" s="203"/>
      <c r="B155" s="182"/>
      <c r="C155" s="680" t="s">
        <v>165</v>
      </c>
      <c r="D155" s="680"/>
      <c r="E155" s="680"/>
      <c r="F155" s="192"/>
      <c r="G155" s="192"/>
      <c r="H155" s="192"/>
      <c r="I155" s="192"/>
      <c r="J155" s="182"/>
      <c r="K155" s="192"/>
      <c r="L155" s="201">
        <v>46.11</v>
      </c>
      <c r="M155" s="192"/>
      <c r="N155" s="200">
        <v>1504</v>
      </c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91"/>
      <c r="AG155" s="175"/>
      <c r="AH155" s="175"/>
      <c r="AI155" s="161"/>
      <c r="AJ155" s="161"/>
      <c r="AK155" s="161"/>
      <c r="AL155" s="162" t="s">
        <v>165</v>
      </c>
      <c r="AM155" s="161"/>
      <c r="AN155" s="175"/>
      <c r="AO155" s="161"/>
      <c r="AP155" s="161"/>
      <c r="AQ155" s="161"/>
      <c r="AR155" s="161"/>
    </row>
    <row r="156" spans="1:44" ht="22.5">
      <c r="A156" s="203"/>
      <c r="B156" s="182" t="s">
        <v>669</v>
      </c>
      <c r="C156" s="680" t="s">
        <v>668</v>
      </c>
      <c r="D156" s="680"/>
      <c r="E156" s="680"/>
      <c r="F156" s="192" t="s">
        <v>161</v>
      </c>
      <c r="G156" s="202">
        <v>93</v>
      </c>
      <c r="H156" s="192"/>
      <c r="I156" s="202">
        <v>93</v>
      </c>
      <c r="J156" s="182"/>
      <c r="K156" s="192"/>
      <c r="L156" s="201">
        <v>42.88</v>
      </c>
      <c r="M156" s="192"/>
      <c r="N156" s="200">
        <v>1399</v>
      </c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91"/>
      <c r="AG156" s="175"/>
      <c r="AH156" s="175"/>
      <c r="AI156" s="161"/>
      <c r="AJ156" s="161"/>
      <c r="AK156" s="161"/>
      <c r="AL156" s="162" t="s">
        <v>668</v>
      </c>
      <c r="AM156" s="161"/>
      <c r="AN156" s="175"/>
      <c r="AO156" s="161"/>
      <c r="AP156" s="161"/>
      <c r="AQ156" s="161"/>
      <c r="AR156" s="161"/>
    </row>
    <row r="157" spans="1:44" ht="22.5">
      <c r="A157" s="203"/>
      <c r="B157" s="182" t="s">
        <v>667</v>
      </c>
      <c r="C157" s="680" t="s">
        <v>666</v>
      </c>
      <c r="D157" s="680"/>
      <c r="E157" s="680"/>
      <c r="F157" s="192" t="s">
        <v>161</v>
      </c>
      <c r="G157" s="202">
        <v>62</v>
      </c>
      <c r="H157" s="192"/>
      <c r="I157" s="202">
        <v>62</v>
      </c>
      <c r="J157" s="182"/>
      <c r="K157" s="192"/>
      <c r="L157" s="201">
        <v>28.59</v>
      </c>
      <c r="M157" s="192"/>
      <c r="N157" s="258">
        <v>932</v>
      </c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91"/>
      <c r="AG157" s="175"/>
      <c r="AH157" s="175"/>
      <c r="AI157" s="161"/>
      <c r="AJ157" s="161"/>
      <c r="AK157" s="161"/>
      <c r="AL157" s="162" t="s">
        <v>666</v>
      </c>
      <c r="AM157" s="161"/>
      <c r="AN157" s="175"/>
      <c r="AO157" s="161"/>
      <c r="AP157" s="161"/>
      <c r="AQ157" s="161"/>
      <c r="AR157" s="161"/>
    </row>
    <row r="158" spans="1:44" ht="12">
      <c r="A158" s="199"/>
      <c r="B158" s="173"/>
      <c r="C158" s="696" t="s">
        <v>159</v>
      </c>
      <c r="D158" s="696"/>
      <c r="E158" s="696"/>
      <c r="F158" s="198"/>
      <c r="G158" s="198"/>
      <c r="H158" s="198"/>
      <c r="I158" s="198"/>
      <c r="J158" s="188"/>
      <c r="K158" s="198"/>
      <c r="L158" s="219">
        <v>151.78</v>
      </c>
      <c r="M158" s="196"/>
      <c r="N158" s="195">
        <v>4062</v>
      </c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91"/>
      <c r="AG158" s="175"/>
      <c r="AH158" s="175"/>
      <c r="AI158" s="161"/>
      <c r="AJ158" s="161"/>
      <c r="AK158" s="161"/>
      <c r="AL158" s="161"/>
      <c r="AM158" s="161"/>
      <c r="AN158" s="175" t="s">
        <v>159</v>
      </c>
      <c r="AO158" s="161"/>
      <c r="AP158" s="161"/>
      <c r="AQ158" s="161"/>
      <c r="AR158" s="161"/>
    </row>
    <row r="159" spans="1:44" ht="12">
      <c r="A159" s="218" t="s">
        <v>261</v>
      </c>
      <c r="B159" s="217" t="s">
        <v>755</v>
      </c>
      <c r="C159" s="696" t="s">
        <v>754</v>
      </c>
      <c r="D159" s="696"/>
      <c r="E159" s="696"/>
      <c r="F159" s="198" t="s">
        <v>296</v>
      </c>
      <c r="G159" s="198"/>
      <c r="H159" s="198"/>
      <c r="I159" s="256">
        <v>10.36</v>
      </c>
      <c r="J159" s="219">
        <v>42</v>
      </c>
      <c r="K159" s="198"/>
      <c r="L159" s="219">
        <v>435.12</v>
      </c>
      <c r="M159" s="256">
        <v>6.32</v>
      </c>
      <c r="N159" s="195">
        <v>2750</v>
      </c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91"/>
      <c r="AG159" s="175"/>
      <c r="AH159" s="175" t="s">
        <v>754</v>
      </c>
      <c r="AI159" s="161"/>
      <c r="AJ159" s="161"/>
      <c r="AK159" s="161"/>
      <c r="AL159" s="161"/>
      <c r="AM159" s="161"/>
      <c r="AN159" s="175"/>
      <c r="AO159" s="161"/>
      <c r="AP159" s="161"/>
      <c r="AQ159" s="161"/>
      <c r="AR159" s="161"/>
    </row>
    <row r="160" spans="1:44" ht="12">
      <c r="A160" s="199"/>
      <c r="B160" s="173"/>
      <c r="C160" s="696" t="s">
        <v>159</v>
      </c>
      <c r="D160" s="696"/>
      <c r="E160" s="696"/>
      <c r="F160" s="198"/>
      <c r="G160" s="198"/>
      <c r="H160" s="198"/>
      <c r="I160" s="198"/>
      <c r="J160" s="188"/>
      <c r="K160" s="198"/>
      <c r="L160" s="219">
        <v>435.12</v>
      </c>
      <c r="M160" s="196"/>
      <c r="N160" s="195">
        <v>2750</v>
      </c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91"/>
      <c r="AG160" s="175"/>
      <c r="AH160" s="175"/>
      <c r="AI160" s="161"/>
      <c r="AJ160" s="161"/>
      <c r="AK160" s="161"/>
      <c r="AL160" s="161"/>
      <c r="AM160" s="161"/>
      <c r="AN160" s="175" t="s">
        <v>159</v>
      </c>
      <c r="AO160" s="161"/>
      <c r="AP160" s="161"/>
      <c r="AQ160" s="161"/>
      <c r="AR160" s="161"/>
    </row>
    <row r="161" spans="1:44" ht="45">
      <c r="A161" s="218" t="s">
        <v>256</v>
      </c>
      <c r="B161" s="217" t="s">
        <v>770</v>
      </c>
      <c r="C161" s="696" t="s">
        <v>769</v>
      </c>
      <c r="D161" s="696"/>
      <c r="E161" s="696"/>
      <c r="F161" s="198" t="s">
        <v>395</v>
      </c>
      <c r="G161" s="198"/>
      <c r="H161" s="198"/>
      <c r="I161" s="221">
        <v>2.87E-2</v>
      </c>
      <c r="J161" s="197">
        <v>8060</v>
      </c>
      <c r="K161" s="198"/>
      <c r="L161" s="219">
        <v>231.32</v>
      </c>
      <c r="M161" s="256">
        <v>6.32</v>
      </c>
      <c r="N161" s="195">
        <v>1462</v>
      </c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91"/>
      <c r="AG161" s="175"/>
      <c r="AH161" s="175" t="s">
        <v>769</v>
      </c>
      <c r="AI161" s="161"/>
      <c r="AJ161" s="161"/>
      <c r="AK161" s="161"/>
      <c r="AL161" s="161"/>
      <c r="AM161" s="161"/>
      <c r="AN161" s="175"/>
      <c r="AO161" s="161"/>
      <c r="AP161" s="161"/>
      <c r="AQ161" s="161"/>
      <c r="AR161" s="161"/>
    </row>
    <row r="162" spans="1:44" ht="12">
      <c r="A162" s="214"/>
      <c r="B162" s="213"/>
      <c r="C162" s="680" t="s">
        <v>806</v>
      </c>
      <c r="D162" s="680"/>
      <c r="E162" s="680"/>
      <c r="F162" s="680"/>
      <c r="G162" s="680"/>
      <c r="H162" s="680"/>
      <c r="I162" s="680"/>
      <c r="J162" s="680"/>
      <c r="K162" s="680"/>
      <c r="L162" s="680"/>
      <c r="M162" s="680"/>
      <c r="N162" s="698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91"/>
      <c r="AG162" s="175"/>
      <c r="AH162" s="175"/>
      <c r="AI162" s="162" t="s">
        <v>806</v>
      </c>
      <c r="AJ162" s="161"/>
      <c r="AK162" s="161"/>
      <c r="AL162" s="161"/>
      <c r="AM162" s="161"/>
      <c r="AN162" s="175"/>
      <c r="AO162" s="161"/>
      <c r="AP162" s="161"/>
      <c r="AQ162" s="161"/>
      <c r="AR162" s="161"/>
    </row>
    <row r="163" spans="1:44" ht="12">
      <c r="A163" s="199"/>
      <c r="B163" s="173"/>
      <c r="C163" s="696" t="s">
        <v>159</v>
      </c>
      <c r="D163" s="696"/>
      <c r="E163" s="696"/>
      <c r="F163" s="198"/>
      <c r="G163" s="198"/>
      <c r="H163" s="198"/>
      <c r="I163" s="198"/>
      <c r="J163" s="188"/>
      <c r="K163" s="198"/>
      <c r="L163" s="219">
        <v>231.32</v>
      </c>
      <c r="M163" s="196"/>
      <c r="N163" s="195">
        <v>1462</v>
      </c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91"/>
      <c r="AG163" s="175"/>
      <c r="AH163" s="175"/>
      <c r="AI163" s="161"/>
      <c r="AJ163" s="161"/>
      <c r="AK163" s="161"/>
      <c r="AL163" s="161"/>
      <c r="AM163" s="161"/>
      <c r="AN163" s="175" t="s">
        <v>159</v>
      </c>
      <c r="AO163" s="161"/>
      <c r="AP163" s="161"/>
      <c r="AQ163" s="161"/>
      <c r="AR163" s="161"/>
    </row>
    <row r="164" spans="1:44" ht="45">
      <c r="A164" s="218" t="s">
        <v>252</v>
      </c>
      <c r="B164" s="217" t="s">
        <v>767</v>
      </c>
      <c r="C164" s="696" t="s">
        <v>766</v>
      </c>
      <c r="D164" s="696"/>
      <c r="E164" s="696"/>
      <c r="F164" s="198" t="s">
        <v>395</v>
      </c>
      <c r="G164" s="198"/>
      <c r="H164" s="198"/>
      <c r="I164" s="264">
        <v>2.3600000000000001E-3</v>
      </c>
      <c r="J164" s="197">
        <v>8128</v>
      </c>
      <c r="K164" s="198"/>
      <c r="L164" s="219">
        <v>19.18</v>
      </c>
      <c r="M164" s="256">
        <v>6.32</v>
      </c>
      <c r="N164" s="257">
        <v>121</v>
      </c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91"/>
      <c r="AG164" s="175"/>
      <c r="AH164" s="175" t="s">
        <v>766</v>
      </c>
      <c r="AI164" s="161"/>
      <c r="AJ164" s="161"/>
      <c r="AK164" s="161"/>
      <c r="AL164" s="161"/>
      <c r="AM164" s="161"/>
      <c r="AN164" s="175"/>
      <c r="AO164" s="161"/>
      <c r="AP164" s="161"/>
      <c r="AQ164" s="161"/>
      <c r="AR164" s="161"/>
    </row>
    <row r="165" spans="1:44" ht="12">
      <c r="A165" s="214"/>
      <c r="B165" s="213"/>
      <c r="C165" s="680" t="s">
        <v>805</v>
      </c>
      <c r="D165" s="680"/>
      <c r="E165" s="680"/>
      <c r="F165" s="680"/>
      <c r="G165" s="680"/>
      <c r="H165" s="680"/>
      <c r="I165" s="680"/>
      <c r="J165" s="680"/>
      <c r="K165" s="680"/>
      <c r="L165" s="680"/>
      <c r="M165" s="680"/>
      <c r="N165" s="698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91"/>
      <c r="AG165" s="175"/>
      <c r="AH165" s="175"/>
      <c r="AI165" s="162" t="s">
        <v>805</v>
      </c>
      <c r="AJ165" s="161"/>
      <c r="AK165" s="161"/>
      <c r="AL165" s="161"/>
      <c r="AM165" s="161"/>
      <c r="AN165" s="175"/>
      <c r="AO165" s="161"/>
      <c r="AP165" s="161"/>
      <c r="AQ165" s="161"/>
      <c r="AR165" s="161"/>
    </row>
    <row r="166" spans="1:44" ht="12">
      <c r="A166" s="199"/>
      <c r="B166" s="173"/>
      <c r="C166" s="696" t="s">
        <v>159</v>
      </c>
      <c r="D166" s="696"/>
      <c r="E166" s="696"/>
      <c r="F166" s="198"/>
      <c r="G166" s="198"/>
      <c r="H166" s="198"/>
      <c r="I166" s="198"/>
      <c r="J166" s="188"/>
      <c r="K166" s="198"/>
      <c r="L166" s="219">
        <v>19.18</v>
      </c>
      <c r="M166" s="196"/>
      <c r="N166" s="257">
        <v>121</v>
      </c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91"/>
      <c r="AG166" s="175"/>
      <c r="AH166" s="175"/>
      <c r="AI166" s="161"/>
      <c r="AJ166" s="161"/>
      <c r="AK166" s="161"/>
      <c r="AL166" s="161"/>
      <c r="AM166" s="161"/>
      <c r="AN166" s="175" t="s">
        <v>159</v>
      </c>
      <c r="AO166" s="161"/>
      <c r="AP166" s="161"/>
      <c r="AQ166" s="161"/>
      <c r="AR166" s="161"/>
    </row>
    <row r="167" spans="1:44" ht="22.5">
      <c r="A167" s="218" t="s">
        <v>249</v>
      </c>
      <c r="B167" s="217" t="s">
        <v>764</v>
      </c>
      <c r="C167" s="696" t="s">
        <v>763</v>
      </c>
      <c r="D167" s="696"/>
      <c r="E167" s="696"/>
      <c r="F167" s="198" t="s">
        <v>395</v>
      </c>
      <c r="G167" s="198"/>
      <c r="H167" s="198"/>
      <c r="I167" s="264">
        <v>1.33E-3</v>
      </c>
      <c r="J167" s="197">
        <v>6580.33</v>
      </c>
      <c r="K167" s="198"/>
      <c r="L167" s="219">
        <v>8.75</v>
      </c>
      <c r="M167" s="256">
        <v>6.32</v>
      </c>
      <c r="N167" s="257">
        <v>55</v>
      </c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91"/>
      <c r="AG167" s="175"/>
      <c r="AH167" s="175" t="s">
        <v>763</v>
      </c>
      <c r="AI167" s="161"/>
      <c r="AJ167" s="161"/>
      <c r="AK167" s="161"/>
      <c r="AL167" s="161"/>
      <c r="AM167" s="161"/>
      <c r="AN167" s="175"/>
      <c r="AO167" s="161"/>
      <c r="AP167" s="161"/>
      <c r="AQ167" s="161"/>
      <c r="AR167" s="161"/>
    </row>
    <row r="168" spans="1:44" ht="12">
      <c r="A168" s="214"/>
      <c r="B168" s="213"/>
      <c r="C168" s="680" t="s">
        <v>804</v>
      </c>
      <c r="D168" s="680"/>
      <c r="E168" s="680"/>
      <c r="F168" s="680"/>
      <c r="G168" s="680"/>
      <c r="H168" s="680"/>
      <c r="I168" s="680"/>
      <c r="J168" s="680"/>
      <c r="K168" s="680"/>
      <c r="L168" s="680"/>
      <c r="M168" s="680"/>
      <c r="N168" s="698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91"/>
      <c r="AG168" s="175"/>
      <c r="AH168" s="175"/>
      <c r="AI168" s="162" t="s">
        <v>804</v>
      </c>
      <c r="AJ168" s="161"/>
      <c r="AK168" s="161"/>
      <c r="AL168" s="161"/>
      <c r="AM168" s="161"/>
      <c r="AN168" s="175"/>
      <c r="AO168" s="161"/>
      <c r="AP168" s="161"/>
      <c r="AQ168" s="161"/>
      <c r="AR168" s="161"/>
    </row>
    <row r="169" spans="1:44" ht="12">
      <c r="A169" s="199"/>
      <c r="B169" s="173"/>
      <c r="C169" s="696" t="s">
        <v>159</v>
      </c>
      <c r="D169" s="696"/>
      <c r="E169" s="696"/>
      <c r="F169" s="198"/>
      <c r="G169" s="198"/>
      <c r="H169" s="198"/>
      <c r="I169" s="198"/>
      <c r="J169" s="188"/>
      <c r="K169" s="198"/>
      <c r="L169" s="219">
        <v>8.75</v>
      </c>
      <c r="M169" s="196"/>
      <c r="N169" s="257">
        <v>55</v>
      </c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91"/>
      <c r="AG169" s="175"/>
      <c r="AH169" s="175"/>
      <c r="AI169" s="161"/>
      <c r="AJ169" s="161"/>
      <c r="AK169" s="161"/>
      <c r="AL169" s="161"/>
      <c r="AM169" s="161"/>
      <c r="AN169" s="175" t="s">
        <v>159</v>
      </c>
      <c r="AO169" s="161"/>
      <c r="AP169" s="161"/>
      <c r="AQ169" s="161"/>
      <c r="AR169" s="161"/>
    </row>
    <row r="170" spans="1:44" ht="33.75">
      <c r="A170" s="218" t="s">
        <v>245</v>
      </c>
      <c r="B170" s="217" t="s">
        <v>761</v>
      </c>
      <c r="C170" s="696" t="s">
        <v>760</v>
      </c>
      <c r="D170" s="696"/>
      <c r="E170" s="696"/>
      <c r="F170" s="198" t="s">
        <v>476</v>
      </c>
      <c r="G170" s="198"/>
      <c r="H170" s="198"/>
      <c r="I170" s="256">
        <v>0.01</v>
      </c>
      <c r="J170" s="188"/>
      <c r="K170" s="198"/>
      <c r="L170" s="188"/>
      <c r="M170" s="198"/>
      <c r="N170" s="215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91"/>
      <c r="AG170" s="175"/>
      <c r="AH170" s="175" t="s">
        <v>760</v>
      </c>
      <c r="AI170" s="161"/>
      <c r="AJ170" s="161"/>
      <c r="AK170" s="161"/>
      <c r="AL170" s="161"/>
      <c r="AM170" s="161"/>
      <c r="AN170" s="175"/>
      <c r="AO170" s="161"/>
      <c r="AP170" s="161"/>
      <c r="AQ170" s="161"/>
      <c r="AR170" s="161"/>
    </row>
    <row r="171" spans="1:44" ht="12">
      <c r="A171" s="260"/>
      <c r="B171" s="182" t="s">
        <v>305</v>
      </c>
      <c r="C171" s="680" t="s">
        <v>304</v>
      </c>
      <c r="D171" s="680"/>
      <c r="E171" s="680"/>
      <c r="F171" s="192" t="s">
        <v>168</v>
      </c>
      <c r="G171" s="202">
        <v>71</v>
      </c>
      <c r="H171" s="192"/>
      <c r="I171" s="209">
        <v>0.71</v>
      </c>
      <c r="J171" s="201">
        <v>8.5299999999999994</v>
      </c>
      <c r="K171" s="192"/>
      <c r="L171" s="201">
        <v>6.06</v>
      </c>
      <c r="M171" s="192"/>
      <c r="N171" s="207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91"/>
      <c r="AG171" s="175"/>
      <c r="AH171" s="175"/>
      <c r="AI171" s="161"/>
      <c r="AJ171" s="162" t="s">
        <v>304</v>
      </c>
      <c r="AK171" s="161"/>
      <c r="AL171" s="161"/>
      <c r="AM171" s="161"/>
      <c r="AN171" s="175"/>
      <c r="AO171" s="161"/>
      <c r="AP171" s="161"/>
      <c r="AQ171" s="161"/>
      <c r="AR171" s="161"/>
    </row>
    <row r="172" spans="1:44" ht="12">
      <c r="A172" s="203"/>
      <c r="B172" s="211">
        <v>1</v>
      </c>
      <c r="C172" s="680" t="s">
        <v>269</v>
      </c>
      <c r="D172" s="680"/>
      <c r="E172" s="680"/>
      <c r="F172" s="192"/>
      <c r="G172" s="192"/>
      <c r="H172" s="192"/>
      <c r="I172" s="192"/>
      <c r="J172" s="201">
        <v>605.63</v>
      </c>
      <c r="K172" s="192"/>
      <c r="L172" s="201">
        <v>6.06</v>
      </c>
      <c r="M172" s="209">
        <v>32.61</v>
      </c>
      <c r="N172" s="258">
        <v>198</v>
      </c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91"/>
      <c r="AG172" s="175"/>
      <c r="AH172" s="175"/>
      <c r="AI172" s="161"/>
      <c r="AJ172" s="161"/>
      <c r="AK172" s="162" t="s">
        <v>269</v>
      </c>
      <c r="AL172" s="161"/>
      <c r="AM172" s="161"/>
      <c r="AN172" s="175"/>
      <c r="AO172" s="161"/>
      <c r="AP172" s="161"/>
      <c r="AQ172" s="161"/>
      <c r="AR172" s="161"/>
    </row>
    <row r="173" spans="1:44" ht="12">
      <c r="A173" s="203"/>
      <c r="B173" s="211">
        <v>2</v>
      </c>
      <c r="C173" s="680" t="s">
        <v>170</v>
      </c>
      <c r="D173" s="680"/>
      <c r="E173" s="680"/>
      <c r="F173" s="192"/>
      <c r="G173" s="192"/>
      <c r="H173" s="192"/>
      <c r="I173" s="192"/>
      <c r="J173" s="201">
        <v>116.3</v>
      </c>
      <c r="K173" s="192"/>
      <c r="L173" s="201">
        <v>1.1599999999999999</v>
      </c>
      <c r="M173" s="209">
        <v>12.04</v>
      </c>
      <c r="N173" s="258">
        <v>14</v>
      </c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91"/>
      <c r="AG173" s="175"/>
      <c r="AH173" s="175"/>
      <c r="AI173" s="161"/>
      <c r="AJ173" s="161"/>
      <c r="AK173" s="162" t="s">
        <v>170</v>
      </c>
      <c r="AL173" s="161"/>
      <c r="AM173" s="161"/>
      <c r="AN173" s="175"/>
      <c r="AO173" s="161"/>
      <c r="AP173" s="161"/>
      <c r="AQ173" s="161"/>
      <c r="AR173" s="161"/>
    </row>
    <row r="174" spans="1:44" ht="12">
      <c r="A174" s="203"/>
      <c r="B174" s="211">
        <v>3</v>
      </c>
      <c r="C174" s="680" t="s">
        <v>169</v>
      </c>
      <c r="D174" s="680"/>
      <c r="E174" s="680"/>
      <c r="F174" s="192"/>
      <c r="G174" s="192"/>
      <c r="H174" s="192"/>
      <c r="I174" s="192"/>
      <c r="J174" s="201">
        <v>3.94</v>
      </c>
      <c r="K174" s="192"/>
      <c r="L174" s="201">
        <v>0.04</v>
      </c>
      <c r="M174" s="209">
        <v>32.61</v>
      </c>
      <c r="N174" s="258">
        <v>1</v>
      </c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91"/>
      <c r="AG174" s="175"/>
      <c r="AH174" s="175"/>
      <c r="AI174" s="161"/>
      <c r="AJ174" s="161"/>
      <c r="AK174" s="162" t="s">
        <v>169</v>
      </c>
      <c r="AL174" s="161"/>
      <c r="AM174" s="161"/>
      <c r="AN174" s="175"/>
      <c r="AO174" s="161"/>
      <c r="AP174" s="161"/>
      <c r="AQ174" s="161"/>
      <c r="AR174" s="161"/>
    </row>
    <row r="175" spans="1:44" ht="12">
      <c r="A175" s="203"/>
      <c r="B175" s="211">
        <v>4</v>
      </c>
      <c r="C175" s="680" t="s">
        <v>303</v>
      </c>
      <c r="D175" s="680"/>
      <c r="E175" s="680"/>
      <c r="F175" s="192"/>
      <c r="G175" s="192"/>
      <c r="H175" s="192"/>
      <c r="I175" s="192"/>
      <c r="J175" s="201">
        <v>188.48</v>
      </c>
      <c r="K175" s="192"/>
      <c r="L175" s="201">
        <v>1.88</v>
      </c>
      <c r="M175" s="209">
        <v>6.32</v>
      </c>
      <c r="N175" s="258">
        <v>12</v>
      </c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91"/>
      <c r="AG175" s="175"/>
      <c r="AH175" s="175"/>
      <c r="AI175" s="161"/>
      <c r="AJ175" s="161"/>
      <c r="AK175" s="162" t="s">
        <v>303</v>
      </c>
      <c r="AL175" s="161"/>
      <c r="AM175" s="161"/>
      <c r="AN175" s="175"/>
      <c r="AO175" s="161"/>
      <c r="AP175" s="161"/>
      <c r="AQ175" s="161"/>
      <c r="AR175" s="161"/>
    </row>
    <row r="176" spans="1:44" ht="12">
      <c r="A176" s="203"/>
      <c r="B176" s="182"/>
      <c r="C176" s="680" t="s">
        <v>268</v>
      </c>
      <c r="D176" s="680"/>
      <c r="E176" s="680"/>
      <c r="F176" s="192" t="s">
        <v>168</v>
      </c>
      <c r="G176" s="202">
        <v>71</v>
      </c>
      <c r="H176" s="192"/>
      <c r="I176" s="209">
        <v>0.71</v>
      </c>
      <c r="J176" s="182"/>
      <c r="K176" s="192"/>
      <c r="L176" s="182"/>
      <c r="M176" s="192"/>
      <c r="N176" s="207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91"/>
      <c r="AG176" s="175"/>
      <c r="AH176" s="175"/>
      <c r="AI176" s="161"/>
      <c r="AJ176" s="161"/>
      <c r="AK176" s="161"/>
      <c r="AL176" s="162" t="s">
        <v>268</v>
      </c>
      <c r="AM176" s="161"/>
      <c r="AN176" s="175"/>
      <c r="AO176" s="161"/>
      <c r="AP176" s="161"/>
      <c r="AQ176" s="161"/>
      <c r="AR176" s="161"/>
    </row>
    <row r="177" spans="1:44" ht="12">
      <c r="A177" s="203"/>
      <c r="B177" s="182"/>
      <c r="C177" s="680" t="s">
        <v>167</v>
      </c>
      <c r="D177" s="680"/>
      <c r="E177" s="680"/>
      <c r="F177" s="192" t="s">
        <v>168</v>
      </c>
      <c r="G177" s="209">
        <v>0.34</v>
      </c>
      <c r="H177" s="192"/>
      <c r="I177" s="261">
        <v>3.3999999999999998E-3</v>
      </c>
      <c r="J177" s="182"/>
      <c r="K177" s="192"/>
      <c r="L177" s="182"/>
      <c r="M177" s="192"/>
      <c r="N177" s="207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91"/>
      <c r="AG177" s="175"/>
      <c r="AH177" s="175"/>
      <c r="AI177" s="161"/>
      <c r="AJ177" s="161"/>
      <c r="AK177" s="161"/>
      <c r="AL177" s="162" t="s">
        <v>167</v>
      </c>
      <c r="AM177" s="161"/>
      <c r="AN177" s="175"/>
      <c r="AO177" s="161"/>
      <c r="AP177" s="161"/>
      <c r="AQ177" s="161"/>
      <c r="AR177" s="161"/>
    </row>
    <row r="178" spans="1:44" ht="12">
      <c r="A178" s="203"/>
      <c r="B178" s="182"/>
      <c r="C178" s="681" t="s">
        <v>166</v>
      </c>
      <c r="D178" s="681"/>
      <c r="E178" s="681"/>
      <c r="F178" s="196"/>
      <c r="G178" s="196"/>
      <c r="H178" s="196"/>
      <c r="I178" s="196"/>
      <c r="J178" s="206">
        <v>910.41</v>
      </c>
      <c r="K178" s="196"/>
      <c r="L178" s="206">
        <v>9.1</v>
      </c>
      <c r="M178" s="196"/>
      <c r="N178" s="204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91"/>
      <c r="AG178" s="175"/>
      <c r="AH178" s="175"/>
      <c r="AI178" s="161"/>
      <c r="AJ178" s="161"/>
      <c r="AK178" s="161"/>
      <c r="AL178" s="161"/>
      <c r="AM178" s="162" t="s">
        <v>166</v>
      </c>
      <c r="AN178" s="175"/>
      <c r="AO178" s="161"/>
      <c r="AP178" s="161"/>
      <c r="AQ178" s="161"/>
      <c r="AR178" s="161"/>
    </row>
    <row r="179" spans="1:44" ht="12">
      <c r="A179" s="203"/>
      <c r="B179" s="182"/>
      <c r="C179" s="680" t="s">
        <v>165</v>
      </c>
      <c r="D179" s="680"/>
      <c r="E179" s="680"/>
      <c r="F179" s="192"/>
      <c r="G179" s="192"/>
      <c r="H179" s="192"/>
      <c r="I179" s="192"/>
      <c r="J179" s="182"/>
      <c r="K179" s="192"/>
      <c r="L179" s="201">
        <v>6.1</v>
      </c>
      <c r="M179" s="192"/>
      <c r="N179" s="258">
        <v>199</v>
      </c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91"/>
      <c r="AG179" s="175"/>
      <c r="AH179" s="175"/>
      <c r="AI179" s="161"/>
      <c r="AJ179" s="161"/>
      <c r="AK179" s="161"/>
      <c r="AL179" s="162" t="s">
        <v>165</v>
      </c>
      <c r="AM179" s="161"/>
      <c r="AN179" s="175"/>
      <c r="AO179" s="161"/>
      <c r="AP179" s="161"/>
      <c r="AQ179" s="161"/>
      <c r="AR179" s="161"/>
    </row>
    <row r="180" spans="1:44" ht="22.5">
      <c r="A180" s="203"/>
      <c r="B180" s="182" t="s">
        <v>759</v>
      </c>
      <c r="C180" s="680" t="s">
        <v>758</v>
      </c>
      <c r="D180" s="680"/>
      <c r="E180" s="680"/>
      <c r="F180" s="192" t="s">
        <v>161</v>
      </c>
      <c r="G180" s="202">
        <v>110</v>
      </c>
      <c r="H180" s="192"/>
      <c r="I180" s="202">
        <v>110</v>
      </c>
      <c r="J180" s="182"/>
      <c r="K180" s="192"/>
      <c r="L180" s="201">
        <v>6.71</v>
      </c>
      <c r="M180" s="192"/>
      <c r="N180" s="258">
        <v>219</v>
      </c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91"/>
      <c r="AG180" s="175"/>
      <c r="AH180" s="175"/>
      <c r="AI180" s="161"/>
      <c r="AJ180" s="161"/>
      <c r="AK180" s="161"/>
      <c r="AL180" s="162" t="s">
        <v>758</v>
      </c>
      <c r="AM180" s="161"/>
      <c r="AN180" s="175"/>
      <c r="AO180" s="161"/>
      <c r="AP180" s="161"/>
      <c r="AQ180" s="161"/>
      <c r="AR180" s="161"/>
    </row>
    <row r="181" spans="1:44" ht="22.5">
      <c r="A181" s="203"/>
      <c r="B181" s="182" t="s">
        <v>757</v>
      </c>
      <c r="C181" s="680" t="s">
        <v>756</v>
      </c>
      <c r="D181" s="680"/>
      <c r="E181" s="680"/>
      <c r="F181" s="192" t="s">
        <v>161</v>
      </c>
      <c r="G181" s="202">
        <v>73</v>
      </c>
      <c r="H181" s="192"/>
      <c r="I181" s="202">
        <v>73</v>
      </c>
      <c r="J181" s="182"/>
      <c r="K181" s="192"/>
      <c r="L181" s="201">
        <v>4.45</v>
      </c>
      <c r="M181" s="192"/>
      <c r="N181" s="258">
        <v>145</v>
      </c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91"/>
      <c r="AG181" s="175"/>
      <c r="AH181" s="175"/>
      <c r="AI181" s="161"/>
      <c r="AJ181" s="161"/>
      <c r="AK181" s="161"/>
      <c r="AL181" s="162" t="s">
        <v>756</v>
      </c>
      <c r="AM181" s="161"/>
      <c r="AN181" s="175"/>
      <c r="AO181" s="161"/>
      <c r="AP181" s="161"/>
      <c r="AQ181" s="161"/>
      <c r="AR181" s="161"/>
    </row>
    <row r="182" spans="1:44" ht="12">
      <c r="A182" s="199"/>
      <c r="B182" s="173"/>
      <c r="C182" s="696" t="s">
        <v>159</v>
      </c>
      <c r="D182" s="696"/>
      <c r="E182" s="696"/>
      <c r="F182" s="198"/>
      <c r="G182" s="198"/>
      <c r="H182" s="198"/>
      <c r="I182" s="198"/>
      <c r="J182" s="188"/>
      <c r="K182" s="198"/>
      <c r="L182" s="219">
        <v>20.260000000000002</v>
      </c>
      <c r="M182" s="196"/>
      <c r="N182" s="257">
        <v>588</v>
      </c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91"/>
      <c r="AG182" s="175"/>
      <c r="AH182" s="175"/>
      <c r="AI182" s="161"/>
      <c r="AJ182" s="161"/>
      <c r="AK182" s="161"/>
      <c r="AL182" s="161"/>
      <c r="AM182" s="161"/>
      <c r="AN182" s="175" t="s">
        <v>159</v>
      </c>
      <c r="AO182" s="161"/>
      <c r="AP182" s="161"/>
      <c r="AQ182" s="161"/>
      <c r="AR182" s="161"/>
    </row>
    <row r="183" spans="1:44" ht="12">
      <c r="A183" s="218" t="s">
        <v>705</v>
      </c>
      <c r="B183" s="217" t="s">
        <v>755</v>
      </c>
      <c r="C183" s="696" t="s">
        <v>754</v>
      </c>
      <c r="D183" s="696"/>
      <c r="E183" s="696"/>
      <c r="F183" s="198" t="s">
        <v>296</v>
      </c>
      <c r="G183" s="198"/>
      <c r="H183" s="198"/>
      <c r="I183" s="221">
        <v>1.5725</v>
      </c>
      <c r="J183" s="219">
        <v>42</v>
      </c>
      <c r="K183" s="198"/>
      <c r="L183" s="219">
        <v>66.05</v>
      </c>
      <c r="M183" s="256">
        <v>6.32</v>
      </c>
      <c r="N183" s="257">
        <v>417</v>
      </c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91"/>
      <c r="AG183" s="175"/>
      <c r="AH183" s="175" t="s">
        <v>754</v>
      </c>
      <c r="AI183" s="161"/>
      <c r="AJ183" s="161"/>
      <c r="AK183" s="161"/>
      <c r="AL183" s="161"/>
      <c r="AM183" s="161"/>
      <c r="AN183" s="175"/>
      <c r="AO183" s="161"/>
      <c r="AP183" s="161"/>
      <c r="AQ183" s="161"/>
      <c r="AR183" s="161"/>
    </row>
    <row r="184" spans="1:44" ht="12">
      <c r="A184" s="214"/>
      <c r="B184" s="213"/>
      <c r="C184" s="680" t="s">
        <v>753</v>
      </c>
      <c r="D184" s="680"/>
      <c r="E184" s="680"/>
      <c r="F184" s="680"/>
      <c r="G184" s="680"/>
      <c r="H184" s="680"/>
      <c r="I184" s="680"/>
      <c r="J184" s="680"/>
      <c r="K184" s="680"/>
      <c r="L184" s="680"/>
      <c r="M184" s="680"/>
      <c r="N184" s="698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91"/>
      <c r="AG184" s="175"/>
      <c r="AH184" s="175"/>
      <c r="AI184" s="162" t="s">
        <v>753</v>
      </c>
      <c r="AJ184" s="161"/>
      <c r="AK184" s="161"/>
      <c r="AL184" s="161"/>
      <c r="AM184" s="161"/>
      <c r="AN184" s="175"/>
      <c r="AO184" s="161"/>
      <c r="AP184" s="161"/>
      <c r="AQ184" s="161"/>
      <c r="AR184" s="161"/>
    </row>
    <row r="185" spans="1:44" ht="12">
      <c r="A185" s="199"/>
      <c r="B185" s="173"/>
      <c r="C185" s="696" t="s">
        <v>159</v>
      </c>
      <c r="D185" s="696"/>
      <c r="E185" s="696"/>
      <c r="F185" s="198"/>
      <c r="G185" s="198"/>
      <c r="H185" s="198"/>
      <c r="I185" s="198"/>
      <c r="J185" s="188"/>
      <c r="K185" s="198"/>
      <c r="L185" s="219">
        <v>66.05</v>
      </c>
      <c r="M185" s="196"/>
      <c r="N185" s="257">
        <v>417</v>
      </c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91"/>
      <c r="AG185" s="175"/>
      <c r="AH185" s="175"/>
      <c r="AI185" s="161"/>
      <c r="AJ185" s="161"/>
      <c r="AK185" s="161"/>
      <c r="AL185" s="161"/>
      <c r="AM185" s="161"/>
      <c r="AN185" s="175" t="s">
        <v>159</v>
      </c>
      <c r="AO185" s="161"/>
      <c r="AP185" s="161"/>
      <c r="AQ185" s="161"/>
      <c r="AR185" s="161"/>
    </row>
    <row r="186" spans="1:44" ht="12">
      <c r="A186" s="218" t="s">
        <v>701</v>
      </c>
      <c r="B186" s="217" t="s">
        <v>752</v>
      </c>
      <c r="C186" s="696" t="s">
        <v>751</v>
      </c>
      <c r="D186" s="696"/>
      <c r="E186" s="696"/>
      <c r="F186" s="198" t="s">
        <v>468</v>
      </c>
      <c r="G186" s="198"/>
      <c r="H186" s="198"/>
      <c r="I186" s="268">
        <v>2</v>
      </c>
      <c r="J186" s="219">
        <v>12</v>
      </c>
      <c r="K186" s="198"/>
      <c r="L186" s="219">
        <v>24</v>
      </c>
      <c r="M186" s="256">
        <v>6.32</v>
      </c>
      <c r="N186" s="257">
        <v>152</v>
      </c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91"/>
      <c r="AG186" s="175"/>
      <c r="AH186" s="175" t="s">
        <v>751</v>
      </c>
      <c r="AI186" s="161"/>
      <c r="AJ186" s="161"/>
      <c r="AK186" s="161"/>
      <c r="AL186" s="161"/>
      <c r="AM186" s="161"/>
      <c r="AN186" s="175"/>
      <c r="AO186" s="161"/>
      <c r="AP186" s="161"/>
      <c r="AQ186" s="161"/>
      <c r="AR186" s="161"/>
    </row>
    <row r="187" spans="1:44" ht="12">
      <c r="A187" s="199"/>
      <c r="B187" s="173"/>
      <c r="C187" s="696" t="s">
        <v>159</v>
      </c>
      <c r="D187" s="696"/>
      <c r="E187" s="696"/>
      <c r="F187" s="198"/>
      <c r="G187" s="198"/>
      <c r="H187" s="198"/>
      <c r="I187" s="198"/>
      <c r="J187" s="188"/>
      <c r="K187" s="198"/>
      <c r="L187" s="219">
        <v>24</v>
      </c>
      <c r="M187" s="196"/>
      <c r="N187" s="257">
        <v>152</v>
      </c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91"/>
      <c r="AG187" s="175"/>
      <c r="AH187" s="175"/>
      <c r="AI187" s="161"/>
      <c r="AJ187" s="161"/>
      <c r="AK187" s="161"/>
      <c r="AL187" s="161"/>
      <c r="AM187" s="161"/>
      <c r="AN187" s="175" t="s">
        <v>159</v>
      </c>
      <c r="AO187" s="161"/>
      <c r="AP187" s="161"/>
      <c r="AQ187" s="161"/>
      <c r="AR187" s="161"/>
    </row>
    <row r="188" spans="1:44" ht="12">
      <c r="A188" s="218" t="s">
        <v>750</v>
      </c>
      <c r="B188" s="217" t="s">
        <v>749</v>
      </c>
      <c r="C188" s="696" t="s">
        <v>748</v>
      </c>
      <c r="D188" s="696"/>
      <c r="E188" s="696"/>
      <c r="F188" s="198" t="s">
        <v>476</v>
      </c>
      <c r="G188" s="198"/>
      <c r="H188" s="198"/>
      <c r="I188" s="256">
        <v>0.04</v>
      </c>
      <c r="J188" s="188"/>
      <c r="K188" s="198"/>
      <c r="L188" s="188"/>
      <c r="M188" s="198"/>
      <c r="N188" s="215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91"/>
      <c r="AG188" s="175"/>
      <c r="AH188" s="175" t="s">
        <v>748</v>
      </c>
      <c r="AI188" s="161"/>
      <c r="AJ188" s="161"/>
      <c r="AK188" s="161"/>
      <c r="AL188" s="161"/>
      <c r="AM188" s="161"/>
      <c r="AN188" s="175"/>
      <c r="AO188" s="161"/>
      <c r="AP188" s="161"/>
      <c r="AQ188" s="161"/>
      <c r="AR188" s="161"/>
    </row>
    <row r="189" spans="1:44" ht="12">
      <c r="A189" s="260"/>
      <c r="B189" s="182" t="s">
        <v>305</v>
      </c>
      <c r="C189" s="680" t="s">
        <v>304</v>
      </c>
      <c r="D189" s="680"/>
      <c r="E189" s="680"/>
      <c r="F189" s="192" t="s">
        <v>168</v>
      </c>
      <c r="G189" s="202">
        <v>69</v>
      </c>
      <c r="H189" s="192"/>
      <c r="I189" s="209">
        <v>2.76</v>
      </c>
      <c r="J189" s="201">
        <v>8.5299999999999994</v>
      </c>
      <c r="K189" s="192"/>
      <c r="L189" s="201">
        <v>23.54</v>
      </c>
      <c r="M189" s="192"/>
      <c r="N189" s="207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91"/>
      <c r="AG189" s="175"/>
      <c r="AH189" s="175"/>
      <c r="AI189" s="161"/>
      <c r="AJ189" s="162" t="s">
        <v>304</v>
      </c>
      <c r="AK189" s="161"/>
      <c r="AL189" s="161"/>
      <c r="AM189" s="161"/>
      <c r="AN189" s="175"/>
      <c r="AO189" s="161"/>
      <c r="AP189" s="161"/>
      <c r="AQ189" s="161"/>
      <c r="AR189" s="161"/>
    </row>
    <row r="190" spans="1:44" ht="12">
      <c r="A190" s="203"/>
      <c r="B190" s="211">
        <v>1</v>
      </c>
      <c r="C190" s="680" t="s">
        <v>269</v>
      </c>
      <c r="D190" s="680"/>
      <c r="E190" s="680"/>
      <c r="F190" s="192"/>
      <c r="G190" s="192"/>
      <c r="H190" s="192"/>
      <c r="I190" s="192"/>
      <c r="J190" s="201">
        <v>588.57000000000005</v>
      </c>
      <c r="K190" s="192"/>
      <c r="L190" s="201">
        <v>23.54</v>
      </c>
      <c r="M190" s="209">
        <v>32.61</v>
      </c>
      <c r="N190" s="258">
        <v>768</v>
      </c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91"/>
      <c r="AG190" s="175"/>
      <c r="AH190" s="175"/>
      <c r="AI190" s="161"/>
      <c r="AJ190" s="161"/>
      <c r="AK190" s="162" t="s">
        <v>269</v>
      </c>
      <c r="AL190" s="161"/>
      <c r="AM190" s="161"/>
      <c r="AN190" s="175"/>
      <c r="AO190" s="161"/>
      <c r="AP190" s="161"/>
      <c r="AQ190" s="161"/>
      <c r="AR190" s="161"/>
    </row>
    <row r="191" spans="1:44" ht="12">
      <c r="A191" s="203"/>
      <c r="B191" s="211">
        <v>4</v>
      </c>
      <c r="C191" s="680" t="s">
        <v>303</v>
      </c>
      <c r="D191" s="680"/>
      <c r="E191" s="680"/>
      <c r="F191" s="192"/>
      <c r="G191" s="192"/>
      <c r="H191" s="192"/>
      <c r="I191" s="192"/>
      <c r="J191" s="201">
        <v>287.47000000000003</v>
      </c>
      <c r="K191" s="192"/>
      <c r="L191" s="201">
        <v>11.5</v>
      </c>
      <c r="M191" s="209">
        <v>6.32</v>
      </c>
      <c r="N191" s="258">
        <v>73</v>
      </c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91"/>
      <c r="AG191" s="175"/>
      <c r="AH191" s="175"/>
      <c r="AI191" s="161"/>
      <c r="AJ191" s="161"/>
      <c r="AK191" s="162" t="s">
        <v>303</v>
      </c>
      <c r="AL191" s="161"/>
      <c r="AM191" s="161"/>
      <c r="AN191" s="175"/>
      <c r="AO191" s="161"/>
      <c r="AP191" s="161"/>
      <c r="AQ191" s="161"/>
      <c r="AR191" s="161"/>
    </row>
    <row r="192" spans="1:44" ht="12">
      <c r="A192" s="203"/>
      <c r="B192" s="182"/>
      <c r="C192" s="680" t="s">
        <v>268</v>
      </c>
      <c r="D192" s="680"/>
      <c r="E192" s="680"/>
      <c r="F192" s="192" t="s">
        <v>168</v>
      </c>
      <c r="G192" s="202">
        <v>69</v>
      </c>
      <c r="H192" s="192"/>
      <c r="I192" s="209">
        <v>2.76</v>
      </c>
      <c r="J192" s="182"/>
      <c r="K192" s="192"/>
      <c r="L192" s="182"/>
      <c r="M192" s="192"/>
      <c r="N192" s="207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91"/>
      <c r="AG192" s="175"/>
      <c r="AH192" s="175"/>
      <c r="AI192" s="161"/>
      <c r="AJ192" s="161"/>
      <c r="AK192" s="161"/>
      <c r="AL192" s="162" t="s">
        <v>268</v>
      </c>
      <c r="AM192" s="161"/>
      <c r="AN192" s="175"/>
      <c r="AO192" s="161"/>
      <c r="AP192" s="161"/>
      <c r="AQ192" s="161"/>
      <c r="AR192" s="161"/>
    </row>
    <row r="193" spans="1:44" ht="12">
      <c r="A193" s="203"/>
      <c r="B193" s="182"/>
      <c r="C193" s="681" t="s">
        <v>166</v>
      </c>
      <c r="D193" s="681"/>
      <c r="E193" s="681"/>
      <c r="F193" s="196"/>
      <c r="G193" s="196"/>
      <c r="H193" s="196"/>
      <c r="I193" s="196"/>
      <c r="J193" s="206">
        <v>876.04</v>
      </c>
      <c r="K193" s="196"/>
      <c r="L193" s="206">
        <v>35.04</v>
      </c>
      <c r="M193" s="196"/>
      <c r="N193" s="204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91"/>
      <c r="AG193" s="175"/>
      <c r="AH193" s="175"/>
      <c r="AI193" s="161"/>
      <c r="AJ193" s="161"/>
      <c r="AK193" s="161"/>
      <c r="AL193" s="161"/>
      <c r="AM193" s="162" t="s">
        <v>166</v>
      </c>
      <c r="AN193" s="175"/>
      <c r="AO193" s="161"/>
      <c r="AP193" s="161"/>
      <c r="AQ193" s="161"/>
      <c r="AR193" s="161"/>
    </row>
    <row r="194" spans="1:44" ht="12">
      <c r="A194" s="203"/>
      <c r="B194" s="182"/>
      <c r="C194" s="680" t="s">
        <v>165</v>
      </c>
      <c r="D194" s="680"/>
      <c r="E194" s="680"/>
      <c r="F194" s="192"/>
      <c r="G194" s="192"/>
      <c r="H194" s="192"/>
      <c r="I194" s="192"/>
      <c r="J194" s="182"/>
      <c r="K194" s="192"/>
      <c r="L194" s="201">
        <v>23.54</v>
      </c>
      <c r="M194" s="192"/>
      <c r="N194" s="258">
        <v>768</v>
      </c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91"/>
      <c r="AG194" s="175"/>
      <c r="AH194" s="175"/>
      <c r="AI194" s="161"/>
      <c r="AJ194" s="161"/>
      <c r="AK194" s="161"/>
      <c r="AL194" s="162" t="s">
        <v>165</v>
      </c>
      <c r="AM194" s="161"/>
      <c r="AN194" s="175"/>
      <c r="AO194" s="161"/>
      <c r="AP194" s="161"/>
      <c r="AQ194" s="161"/>
      <c r="AR194" s="161"/>
    </row>
    <row r="195" spans="1:44" ht="45">
      <c r="A195" s="203"/>
      <c r="B195" s="182" t="s">
        <v>474</v>
      </c>
      <c r="C195" s="680" t="s">
        <v>473</v>
      </c>
      <c r="D195" s="680"/>
      <c r="E195" s="680"/>
      <c r="F195" s="192" t="s">
        <v>161</v>
      </c>
      <c r="G195" s="202">
        <v>147</v>
      </c>
      <c r="H195" s="192"/>
      <c r="I195" s="202">
        <v>147</v>
      </c>
      <c r="J195" s="182"/>
      <c r="K195" s="192"/>
      <c r="L195" s="201">
        <v>34.6</v>
      </c>
      <c r="M195" s="192"/>
      <c r="N195" s="200">
        <v>1129</v>
      </c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91"/>
      <c r="AG195" s="175"/>
      <c r="AH195" s="175"/>
      <c r="AI195" s="161"/>
      <c r="AJ195" s="161"/>
      <c r="AK195" s="161"/>
      <c r="AL195" s="162" t="s">
        <v>473</v>
      </c>
      <c r="AM195" s="161"/>
      <c r="AN195" s="175"/>
      <c r="AO195" s="161"/>
      <c r="AP195" s="161"/>
      <c r="AQ195" s="161"/>
      <c r="AR195" s="161"/>
    </row>
    <row r="196" spans="1:44" ht="45">
      <c r="A196" s="203"/>
      <c r="B196" s="182" t="s">
        <v>747</v>
      </c>
      <c r="C196" s="680" t="s">
        <v>471</v>
      </c>
      <c r="D196" s="680"/>
      <c r="E196" s="680"/>
      <c r="F196" s="192" t="s">
        <v>161</v>
      </c>
      <c r="G196" s="202">
        <v>134</v>
      </c>
      <c r="H196" s="192"/>
      <c r="I196" s="202">
        <v>134</v>
      </c>
      <c r="J196" s="182"/>
      <c r="K196" s="192"/>
      <c r="L196" s="201">
        <v>31.54</v>
      </c>
      <c r="M196" s="192"/>
      <c r="N196" s="200">
        <v>1029</v>
      </c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91"/>
      <c r="AG196" s="175"/>
      <c r="AH196" s="175"/>
      <c r="AI196" s="161"/>
      <c r="AJ196" s="161"/>
      <c r="AK196" s="161"/>
      <c r="AL196" s="162" t="s">
        <v>471</v>
      </c>
      <c r="AM196" s="161"/>
      <c r="AN196" s="175"/>
      <c r="AO196" s="161"/>
      <c r="AP196" s="161"/>
      <c r="AQ196" s="161"/>
      <c r="AR196" s="161"/>
    </row>
    <row r="197" spans="1:44" ht="12">
      <c r="A197" s="199"/>
      <c r="B197" s="173"/>
      <c r="C197" s="696" t="s">
        <v>159</v>
      </c>
      <c r="D197" s="696"/>
      <c r="E197" s="696"/>
      <c r="F197" s="198"/>
      <c r="G197" s="198"/>
      <c r="H197" s="198"/>
      <c r="I197" s="198"/>
      <c r="J197" s="188"/>
      <c r="K197" s="198"/>
      <c r="L197" s="219">
        <v>101.18</v>
      </c>
      <c r="M197" s="196"/>
      <c r="N197" s="195">
        <v>2999</v>
      </c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91"/>
      <c r="AG197" s="175"/>
      <c r="AH197" s="175"/>
      <c r="AI197" s="161"/>
      <c r="AJ197" s="161"/>
      <c r="AK197" s="161"/>
      <c r="AL197" s="161"/>
      <c r="AM197" s="161"/>
      <c r="AN197" s="175" t="s">
        <v>159</v>
      </c>
      <c r="AO197" s="161"/>
      <c r="AP197" s="161"/>
      <c r="AQ197" s="161"/>
      <c r="AR197" s="161"/>
    </row>
    <row r="198" spans="1:44" ht="12">
      <c r="A198" s="218" t="s">
        <v>697</v>
      </c>
      <c r="B198" s="217" t="s">
        <v>746</v>
      </c>
      <c r="C198" s="696" t="s">
        <v>745</v>
      </c>
      <c r="D198" s="696"/>
      <c r="E198" s="696"/>
      <c r="F198" s="198" t="s">
        <v>468</v>
      </c>
      <c r="G198" s="198"/>
      <c r="H198" s="198"/>
      <c r="I198" s="268">
        <v>4</v>
      </c>
      <c r="J198" s="219">
        <v>4.4000000000000004</v>
      </c>
      <c r="K198" s="198"/>
      <c r="L198" s="219">
        <v>17.600000000000001</v>
      </c>
      <c r="M198" s="256">
        <v>6.32</v>
      </c>
      <c r="N198" s="257">
        <v>111</v>
      </c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91"/>
      <c r="AG198" s="175"/>
      <c r="AH198" s="175" t="s">
        <v>745</v>
      </c>
      <c r="AI198" s="161"/>
      <c r="AJ198" s="161"/>
      <c r="AK198" s="161"/>
      <c r="AL198" s="161"/>
      <c r="AM198" s="161"/>
      <c r="AN198" s="175"/>
      <c r="AO198" s="161"/>
      <c r="AP198" s="161"/>
      <c r="AQ198" s="161"/>
      <c r="AR198" s="161"/>
    </row>
    <row r="199" spans="1:44" ht="12">
      <c r="A199" s="199"/>
      <c r="B199" s="173"/>
      <c r="C199" s="696" t="s">
        <v>159</v>
      </c>
      <c r="D199" s="696"/>
      <c r="E199" s="696"/>
      <c r="F199" s="198"/>
      <c r="G199" s="198"/>
      <c r="H199" s="198"/>
      <c r="I199" s="198"/>
      <c r="J199" s="188"/>
      <c r="K199" s="198"/>
      <c r="L199" s="219">
        <v>17.600000000000001</v>
      </c>
      <c r="M199" s="196"/>
      <c r="N199" s="257">
        <v>111</v>
      </c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91"/>
      <c r="AG199" s="175"/>
      <c r="AH199" s="175"/>
      <c r="AI199" s="161"/>
      <c r="AJ199" s="161"/>
      <c r="AK199" s="161"/>
      <c r="AL199" s="161"/>
      <c r="AM199" s="161"/>
      <c r="AN199" s="175" t="s">
        <v>159</v>
      </c>
      <c r="AO199" s="161"/>
      <c r="AP199" s="161"/>
      <c r="AQ199" s="161"/>
      <c r="AR199" s="161"/>
    </row>
    <row r="200" spans="1:44" ht="33.75">
      <c r="A200" s="218" t="s">
        <v>693</v>
      </c>
      <c r="B200" s="217" t="s">
        <v>544</v>
      </c>
      <c r="C200" s="696" t="s">
        <v>714</v>
      </c>
      <c r="D200" s="696"/>
      <c r="E200" s="696"/>
      <c r="F200" s="198" t="s">
        <v>308</v>
      </c>
      <c r="G200" s="198"/>
      <c r="H200" s="198"/>
      <c r="I200" s="266">
        <v>9.0132000000000004E-2</v>
      </c>
      <c r="J200" s="188"/>
      <c r="K200" s="198"/>
      <c r="L200" s="188"/>
      <c r="M200" s="198"/>
      <c r="N200" s="215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91"/>
      <c r="AG200" s="175"/>
      <c r="AH200" s="175" t="s">
        <v>714</v>
      </c>
      <c r="AI200" s="161"/>
      <c r="AJ200" s="161"/>
      <c r="AK200" s="161"/>
      <c r="AL200" s="161"/>
      <c r="AM200" s="161"/>
      <c r="AN200" s="175"/>
      <c r="AO200" s="161"/>
      <c r="AP200" s="161"/>
      <c r="AQ200" s="161"/>
      <c r="AR200" s="161"/>
    </row>
    <row r="201" spans="1:44" ht="12">
      <c r="A201" s="214"/>
      <c r="B201" s="213"/>
      <c r="C201" s="680" t="s">
        <v>803</v>
      </c>
      <c r="D201" s="680"/>
      <c r="E201" s="680"/>
      <c r="F201" s="680"/>
      <c r="G201" s="680"/>
      <c r="H201" s="680"/>
      <c r="I201" s="680"/>
      <c r="J201" s="680"/>
      <c r="K201" s="680"/>
      <c r="L201" s="680"/>
      <c r="M201" s="680"/>
      <c r="N201" s="698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91"/>
      <c r="AG201" s="175"/>
      <c r="AH201" s="175"/>
      <c r="AI201" s="162" t="s">
        <v>803</v>
      </c>
      <c r="AJ201" s="161"/>
      <c r="AK201" s="161"/>
      <c r="AL201" s="161"/>
      <c r="AM201" s="161"/>
      <c r="AN201" s="175"/>
      <c r="AO201" s="161"/>
      <c r="AP201" s="161"/>
      <c r="AQ201" s="161"/>
      <c r="AR201" s="161"/>
    </row>
    <row r="202" spans="1:44" ht="12">
      <c r="A202" s="263"/>
      <c r="B202" s="182"/>
      <c r="C202" s="680" t="s">
        <v>541</v>
      </c>
      <c r="D202" s="680"/>
      <c r="E202" s="680"/>
      <c r="F202" s="680"/>
      <c r="G202" s="680"/>
      <c r="H202" s="680"/>
      <c r="I202" s="680"/>
      <c r="J202" s="680"/>
      <c r="K202" s="680"/>
      <c r="L202" s="680"/>
      <c r="M202" s="680"/>
      <c r="N202" s="698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91"/>
      <c r="AG202" s="175"/>
      <c r="AH202" s="175"/>
      <c r="AI202" s="161"/>
      <c r="AJ202" s="161"/>
      <c r="AK202" s="161"/>
      <c r="AL202" s="161"/>
      <c r="AM202" s="161"/>
      <c r="AN202" s="175"/>
      <c r="AO202" s="162" t="s">
        <v>541</v>
      </c>
      <c r="AP202" s="161"/>
      <c r="AQ202" s="161"/>
      <c r="AR202" s="161"/>
    </row>
    <row r="203" spans="1:44" ht="12">
      <c r="A203" s="263"/>
      <c r="B203" s="182"/>
      <c r="C203" s="680" t="s">
        <v>542</v>
      </c>
      <c r="D203" s="680"/>
      <c r="E203" s="680"/>
      <c r="F203" s="680"/>
      <c r="G203" s="680"/>
      <c r="H203" s="680"/>
      <c r="I203" s="680"/>
      <c r="J203" s="680"/>
      <c r="K203" s="680"/>
      <c r="L203" s="680"/>
      <c r="M203" s="680"/>
      <c r="N203" s="698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91"/>
      <c r="AG203" s="175"/>
      <c r="AH203" s="175"/>
      <c r="AI203" s="161"/>
      <c r="AJ203" s="161"/>
      <c r="AK203" s="161"/>
      <c r="AL203" s="161"/>
      <c r="AM203" s="161"/>
      <c r="AN203" s="175"/>
      <c r="AO203" s="162" t="s">
        <v>542</v>
      </c>
      <c r="AP203" s="161"/>
      <c r="AQ203" s="161"/>
      <c r="AR203" s="161"/>
    </row>
    <row r="204" spans="1:44" ht="12">
      <c r="A204" s="260"/>
      <c r="B204" s="182" t="s">
        <v>540</v>
      </c>
      <c r="C204" s="680" t="s">
        <v>539</v>
      </c>
      <c r="D204" s="680"/>
      <c r="E204" s="680"/>
      <c r="F204" s="192" t="s">
        <v>168</v>
      </c>
      <c r="G204" s="209">
        <v>5.31</v>
      </c>
      <c r="H204" s="210">
        <v>2.2000000000000002</v>
      </c>
      <c r="I204" s="220">
        <v>1.0529219999999999</v>
      </c>
      <c r="J204" s="201">
        <v>10.65</v>
      </c>
      <c r="K204" s="192"/>
      <c r="L204" s="201">
        <v>11.21</v>
      </c>
      <c r="M204" s="192"/>
      <c r="N204" s="207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91"/>
      <c r="AG204" s="175"/>
      <c r="AH204" s="175"/>
      <c r="AI204" s="161"/>
      <c r="AJ204" s="162" t="s">
        <v>539</v>
      </c>
      <c r="AK204" s="161"/>
      <c r="AL204" s="161"/>
      <c r="AM204" s="161"/>
      <c r="AN204" s="175"/>
      <c r="AO204" s="161"/>
      <c r="AP204" s="161"/>
      <c r="AQ204" s="161"/>
      <c r="AR204" s="161"/>
    </row>
    <row r="205" spans="1:44" ht="12">
      <c r="A205" s="203"/>
      <c r="B205" s="211">
        <v>1</v>
      </c>
      <c r="C205" s="680" t="s">
        <v>269</v>
      </c>
      <c r="D205" s="680"/>
      <c r="E205" s="680"/>
      <c r="F205" s="192"/>
      <c r="G205" s="192"/>
      <c r="H205" s="192"/>
      <c r="I205" s="192"/>
      <c r="J205" s="201">
        <v>56.55</v>
      </c>
      <c r="K205" s="210">
        <v>2.2000000000000002</v>
      </c>
      <c r="L205" s="201">
        <v>11.21</v>
      </c>
      <c r="M205" s="209">
        <v>32.61</v>
      </c>
      <c r="N205" s="258">
        <v>366</v>
      </c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91"/>
      <c r="AG205" s="175"/>
      <c r="AH205" s="175"/>
      <c r="AI205" s="161"/>
      <c r="AJ205" s="161"/>
      <c r="AK205" s="162" t="s">
        <v>269</v>
      </c>
      <c r="AL205" s="161"/>
      <c r="AM205" s="161"/>
      <c r="AN205" s="175"/>
      <c r="AO205" s="161"/>
      <c r="AP205" s="161"/>
      <c r="AQ205" s="161"/>
      <c r="AR205" s="161"/>
    </row>
    <row r="206" spans="1:44" ht="12">
      <c r="A206" s="203"/>
      <c r="B206" s="211">
        <v>2</v>
      </c>
      <c r="C206" s="680" t="s">
        <v>170</v>
      </c>
      <c r="D206" s="680"/>
      <c r="E206" s="680"/>
      <c r="F206" s="192"/>
      <c r="G206" s="192"/>
      <c r="H206" s="192"/>
      <c r="I206" s="192"/>
      <c r="J206" s="201">
        <v>9.2200000000000006</v>
      </c>
      <c r="K206" s="210">
        <v>2.2000000000000002</v>
      </c>
      <c r="L206" s="201">
        <v>1.83</v>
      </c>
      <c r="M206" s="209">
        <v>12.04</v>
      </c>
      <c r="N206" s="258">
        <v>22</v>
      </c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91"/>
      <c r="AG206" s="175"/>
      <c r="AH206" s="175"/>
      <c r="AI206" s="161"/>
      <c r="AJ206" s="161"/>
      <c r="AK206" s="162" t="s">
        <v>170</v>
      </c>
      <c r="AL206" s="161"/>
      <c r="AM206" s="161"/>
      <c r="AN206" s="175"/>
      <c r="AO206" s="161"/>
      <c r="AP206" s="161"/>
      <c r="AQ206" s="161"/>
      <c r="AR206" s="161"/>
    </row>
    <row r="207" spans="1:44" ht="12">
      <c r="A207" s="203"/>
      <c r="B207" s="211">
        <v>3</v>
      </c>
      <c r="C207" s="680" t="s">
        <v>169</v>
      </c>
      <c r="D207" s="680"/>
      <c r="E207" s="680"/>
      <c r="F207" s="192"/>
      <c r="G207" s="192"/>
      <c r="H207" s="192"/>
      <c r="I207" s="192"/>
      <c r="J207" s="201">
        <v>0.22</v>
      </c>
      <c r="K207" s="210">
        <v>2.2000000000000002</v>
      </c>
      <c r="L207" s="201">
        <v>0.04</v>
      </c>
      <c r="M207" s="209">
        <v>32.61</v>
      </c>
      <c r="N207" s="258">
        <v>1</v>
      </c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91"/>
      <c r="AG207" s="175"/>
      <c r="AH207" s="175"/>
      <c r="AI207" s="161"/>
      <c r="AJ207" s="161"/>
      <c r="AK207" s="162" t="s">
        <v>169</v>
      </c>
      <c r="AL207" s="161"/>
      <c r="AM207" s="161"/>
      <c r="AN207" s="175"/>
      <c r="AO207" s="161"/>
      <c r="AP207" s="161"/>
      <c r="AQ207" s="161"/>
      <c r="AR207" s="161"/>
    </row>
    <row r="208" spans="1:44" ht="12">
      <c r="A208" s="203"/>
      <c r="B208" s="211">
        <v>4</v>
      </c>
      <c r="C208" s="680" t="s">
        <v>303</v>
      </c>
      <c r="D208" s="680"/>
      <c r="E208" s="680"/>
      <c r="F208" s="192"/>
      <c r="G208" s="192"/>
      <c r="H208" s="192"/>
      <c r="I208" s="192"/>
      <c r="J208" s="201">
        <v>152.04</v>
      </c>
      <c r="K208" s="210">
        <v>2.2000000000000002</v>
      </c>
      <c r="L208" s="201">
        <v>2.27</v>
      </c>
      <c r="M208" s="209">
        <v>6.32</v>
      </c>
      <c r="N208" s="258">
        <v>14</v>
      </c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91"/>
      <c r="AG208" s="175"/>
      <c r="AH208" s="175"/>
      <c r="AI208" s="161"/>
      <c r="AJ208" s="161"/>
      <c r="AK208" s="162" t="s">
        <v>303</v>
      </c>
      <c r="AL208" s="161"/>
      <c r="AM208" s="161"/>
      <c r="AN208" s="175"/>
      <c r="AO208" s="161"/>
      <c r="AP208" s="161"/>
      <c r="AQ208" s="161"/>
      <c r="AR208" s="161"/>
    </row>
    <row r="209" spans="1:44" ht="12">
      <c r="A209" s="203"/>
      <c r="B209" s="182"/>
      <c r="C209" s="680" t="s">
        <v>268</v>
      </c>
      <c r="D209" s="680"/>
      <c r="E209" s="680"/>
      <c r="F209" s="192" t="s">
        <v>168</v>
      </c>
      <c r="G209" s="209">
        <v>5.31</v>
      </c>
      <c r="H209" s="210">
        <v>2.2000000000000002</v>
      </c>
      <c r="I209" s="220">
        <v>1.0529219999999999</v>
      </c>
      <c r="J209" s="182"/>
      <c r="K209" s="192"/>
      <c r="L209" s="182"/>
      <c r="M209" s="192"/>
      <c r="N209" s="207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91"/>
      <c r="AG209" s="175"/>
      <c r="AH209" s="175"/>
      <c r="AI209" s="161"/>
      <c r="AJ209" s="161"/>
      <c r="AK209" s="161"/>
      <c r="AL209" s="162" t="s">
        <v>268</v>
      </c>
      <c r="AM209" s="161"/>
      <c r="AN209" s="175"/>
      <c r="AO209" s="161"/>
      <c r="AP209" s="161"/>
      <c r="AQ209" s="161"/>
      <c r="AR209" s="161"/>
    </row>
    <row r="210" spans="1:44" ht="12">
      <c r="A210" s="203"/>
      <c r="B210" s="182"/>
      <c r="C210" s="680" t="s">
        <v>167</v>
      </c>
      <c r="D210" s="680"/>
      <c r="E210" s="680"/>
      <c r="F210" s="192" t="s">
        <v>168</v>
      </c>
      <c r="G210" s="209">
        <v>0.02</v>
      </c>
      <c r="H210" s="210">
        <v>2.2000000000000002</v>
      </c>
      <c r="I210" s="265">
        <v>3.9658000000000002E-3</v>
      </c>
      <c r="J210" s="182"/>
      <c r="K210" s="192"/>
      <c r="L210" s="182"/>
      <c r="M210" s="192"/>
      <c r="N210" s="207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91"/>
      <c r="AG210" s="175"/>
      <c r="AH210" s="175"/>
      <c r="AI210" s="161"/>
      <c r="AJ210" s="161"/>
      <c r="AK210" s="161"/>
      <c r="AL210" s="162" t="s">
        <v>167</v>
      </c>
      <c r="AM210" s="161"/>
      <c r="AN210" s="175"/>
      <c r="AO210" s="161"/>
      <c r="AP210" s="161"/>
      <c r="AQ210" s="161"/>
      <c r="AR210" s="161"/>
    </row>
    <row r="211" spans="1:44" ht="12">
      <c r="A211" s="203"/>
      <c r="B211" s="182"/>
      <c r="C211" s="681" t="s">
        <v>166</v>
      </c>
      <c r="D211" s="681"/>
      <c r="E211" s="681"/>
      <c r="F211" s="196"/>
      <c r="G211" s="196"/>
      <c r="H211" s="196"/>
      <c r="I211" s="196"/>
      <c r="J211" s="206">
        <v>77.23</v>
      </c>
      <c r="K211" s="196"/>
      <c r="L211" s="206">
        <v>15.31</v>
      </c>
      <c r="M211" s="196"/>
      <c r="N211" s="204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91"/>
      <c r="AG211" s="175"/>
      <c r="AH211" s="175"/>
      <c r="AI211" s="161"/>
      <c r="AJ211" s="161"/>
      <c r="AK211" s="161"/>
      <c r="AL211" s="161"/>
      <c r="AM211" s="162" t="s">
        <v>166</v>
      </c>
      <c r="AN211" s="175"/>
      <c r="AO211" s="161"/>
      <c r="AP211" s="161"/>
      <c r="AQ211" s="161"/>
      <c r="AR211" s="161"/>
    </row>
    <row r="212" spans="1:44" ht="12">
      <c r="A212" s="203"/>
      <c r="B212" s="182"/>
      <c r="C212" s="680" t="s">
        <v>165</v>
      </c>
      <c r="D212" s="680"/>
      <c r="E212" s="680"/>
      <c r="F212" s="192"/>
      <c r="G212" s="192"/>
      <c r="H212" s="192"/>
      <c r="I212" s="192"/>
      <c r="J212" s="182"/>
      <c r="K212" s="192"/>
      <c r="L212" s="201">
        <v>11.25</v>
      </c>
      <c r="M212" s="192"/>
      <c r="N212" s="258">
        <v>367</v>
      </c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91"/>
      <c r="AG212" s="175"/>
      <c r="AH212" s="175"/>
      <c r="AI212" s="161"/>
      <c r="AJ212" s="161"/>
      <c r="AK212" s="161"/>
      <c r="AL212" s="162" t="s">
        <v>165</v>
      </c>
      <c r="AM212" s="161"/>
      <c r="AN212" s="175"/>
      <c r="AO212" s="161"/>
      <c r="AP212" s="161"/>
      <c r="AQ212" s="161"/>
      <c r="AR212" s="161"/>
    </row>
    <row r="213" spans="1:44" ht="22.5">
      <c r="A213" s="203"/>
      <c r="B213" s="182" t="s">
        <v>538</v>
      </c>
      <c r="C213" s="680" t="s">
        <v>537</v>
      </c>
      <c r="D213" s="680"/>
      <c r="E213" s="680"/>
      <c r="F213" s="192" t="s">
        <v>161</v>
      </c>
      <c r="G213" s="202">
        <v>94</v>
      </c>
      <c r="H213" s="192"/>
      <c r="I213" s="202">
        <v>94</v>
      </c>
      <c r="J213" s="182"/>
      <c r="K213" s="192"/>
      <c r="L213" s="201">
        <v>10.58</v>
      </c>
      <c r="M213" s="192"/>
      <c r="N213" s="258">
        <v>345</v>
      </c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91"/>
      <c r="AG213" s="175"/>
      <c r="AH213" s="175"/>
      <c r="AI213" s="161"/>
      <c r="AJ213" s="161"/>
      <c r="AK213" s="161"/>
      <c r="AL213" s="162" t="s">
        <v>537</v>
      </c>
      <c r="AM213" s="161"/>
      <c r="AN213" s="175"/>
      <c r="AO213" s="161"/>
      <c r="AP213" s="161"/>
      <c r="AQ213" s="161"/>
      <c r="AR213" s="161"/>
    </row>
    <row r="214" spans="1:44" ht="22.5">
      <c r="A214" s="203"/>
      <c r="B214" s="182" t="s">
        <v>536</v>
      </c>
      <c r="C214" s="680" t="s">
        <v>535</v>
      </c>
      <c r="D214" s="680"/>
      <c r="E214" s="680"/>
      <c r="F214" s="192" t="s">
        <v>161</v>
      </c>
      <c r="G214" s="202">
        <v>51</v>
      </c>
      <c r="H214" s="192"/>
      <c r="I214" s="202">
        <v>51</v>
      </c>
      <c r="J214" s="182"/>
      <c r="K214" s="192"/>
      <c r="L214" s="201">
        <v>5.74</v>
      </c>
      <c r="M214" s="192"/>
      <c r="N214" s="258">
        <v>187</v>
      </c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91"/>
      <c r="AG214" s="175"/>
      <c r="AH214" s="175"/>
      <c r="AI214" s="161"/>
      <c r="AJ214" s="161"/>
      <c r="AK214" s="161"/>
      <c r="AL214" s="162" t="s">
        <v>535</v>
      </c>
      <c r="AM214" s="161"/>
      <c r="AN214" s="175"/>
      <c r="AO214" s="161"/>
      <c r="AP214" s="161"/>
      <c r="AQ214" s="161"/>
      <c r="AR214" s="161"/>
    </row>
    <row r="215" spans="1:44" ht="12">
      <c r="A215" s="199"/>
      <c r="B215" s="173"/>
      <c r="C215" s="696" t="s">
        <v>159</v>
      </c>
      <c r="D215" s="696"/>
      <c r="E215" s="696"/>
      <c r="F215" s="198"/>
      <c r="G215" s="198"/>
      <c r="H215" s="198"/>
      <c r="I215" s="198"/>
      <c r="J215" s="188"/>
      <c r="K215" s="198"/>
      <c r="L215" s="219">
        <v>31.63</v>
      </c>
      <c r="M215" s="196"/>
      <c r="N215" s="257">
        <v>934</v>
      </c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91"/>
      <c r="AG215" s="175"/>
      <c r="AH215" s="175"/>
      <c r="AI215" s="161"/>
      <c r="AJ215" s="161"/>
      <c r="AK215" s="161"/>
      <c r="AL215" s="161"/>
      <c r="AM215" s="161"/>
      <c r="AN215" s="175" t="s">
        <v>159</v>
      </c>
      <c r="AO215" s="161"/>
      <c r="AP215" s="161"/>
      <c r="AQ215" s="161"/>
      <c r="AR215" s="161"/>
    </row>
    <row r="216" spans="1:44" ht="12">
      <c r="A216" s="218" t="s">
        <v>692</v>
      </c>
      <c r="B216" s="217" t="s">
        <v>743</v>
      </c>
      <c r="C216" s="696" t="s">
        <v>742</v>
      </c>
      <c r="D216" s="696"/>
      <c r="E216" s="696"/>
      <c r="F216" s="198" t="s">
        <v>532</v>
      </c>
      <c r="G216" s="198"/>
      <c r="H216" s="198"/>
      <c r="I216" s="216">
        <v>2.7</v>
      </c>
      <c r="J216" s="219">
        <v>182.94</v>
      </c>
      <c r="K216" s="198"/>
      <c r="L216" s="219">
        <v>493.94</v>
      </c>
      <c r="M216" s="256">
        <v>6.32</v>
      </c>
      <c r="N216" s="195">
        <v>3122</v>
      </c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91"/>
      <c r="AG216" s="175"/>
      <c r="AH216" s="175" t="s">
        <v>742</v>
      </c>
      <c r="AI216" s="161"/>
      <c r="AJ216" s="161"/>
      <c r="AK216" s="161"/>
      <c r="AL216" s="161"/>
      <c r="AM216" s="161"/>
      <c r="AN216" s="175"/>
      <c r="AO216" s="161"/>
      <c r="AP216" s="161"/>
      <c r="AQ216" s="161"/>
      <c r="AR216" s="161"/>
    </row>
    <row r="217" spans="1:44" ht="12">
      <c r="A217" s="214"/>
      <c r="B217" s="213"/>
      <c r="C217" s="680" t="s">
        <v>802</v>
      </c>
      <c r="D217" s="680"/>
      <c r="E217" s="680"/>
      <c r="F217" s="680"/>
      <c r="G217" s="680"/>
      <c r="H217" s="680"/>
      <c r="I217" s="680"/>
      <c r="J217" s="680"/>
      <c r="K217" s="680"/>
      <c r="L217" s="680"/>
      <c r="M217" s="680"/>
      <c r="N217" s="698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91"/>
      <c r="AG217" s="175"/>
      <c r="AH217" s="175"/>
      <c r="AI217" s="162" t="s">
        <v>802</v>
      </c>
      <c r="AJ217" s="161"/>
      <c r="AK217" s="161"/>
      <c r="AL217" s="161"/>
      <c r="AM217" s="161"/>
      <c r="AN217" s="175"/>
      <c r="AO217" s="161"/>
      <c r="AP217" s="161"/>
      <c r="AQ217" s="161"/>
      <c r="AR217" s="161"/>
    </row>
    <row r="218" spans="1:44" ht="12">
      <c r="A218" s="199"/>
      <c r="B218" s="173"/>
      <c r="C218" s="696" t="s">
        <v>159</v>
      </c>
      <c r="D218" s="696"/>
      <c r="E218" s="696"/>
      <c r="F218" s="198"/>
      <c r="G218" s="198"/>
      <c r="H218" s="198"/>
      <c r="I218" s="198"/>
      <c r="J218" s="188"/>
      <c r="K218" s="198"/>
      <c r="L218" s="219">
        <v>493.94</v>
      </c>
      <c r="M218" s="196"/>
      <c r="N218" s="195">
        <v>3122</v>
      </c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91"/>
      <c r="AG218" s="175"/>
      <c r="AH218" s="175"/>
      <c r="AI218" s="161"/>
      <c r="AJ218" s="161"/>
      <c r="AK218" s="161"/>
      <c r="AL218" s="161"/>
      <c r="AM218" s="161"/>
      <c r="AN218" s="175" t="s">
        <v>159</v>
      </c>
      <c r="AO218" s="161"/>
      <c r="AP218" s="161"/>
      <c r="AQ218" s="161"/>
      <c r="AR218" s="161"/>
    </row>
    <row r="219" spans="1:44" ht="1.5" customHeight="1">
      <c r="A219" s="194"/>
      <c r="B219" s="173"/>
      <c r="C219" s="173"/>
      <c r="D219" s="173"/>
      <c r="E219" s="173"/>
      <c r="F219" s="193"/>
      <c r="G219" s="193"/>
      <c r="H219" s="193"/>
      <c r="I219" s="193"/>
      <c r="J219" s="174"/>
      <c r="K219" s="193"/>
      <c r="L219" s="174"/>
      <c r="M219" s="192"/>
      <c r="N219" s="174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91"/>
      <c r="AG219" s="175"/>
      <c r="AH219" s="175"/>
      <c r="AI219" s="161"/>
      <c r="AJ219" s="161"/>
      <c r="AK219" s="161"/>
      <c r="AL219" s="161"/>
      <c r="AM219" s="161"/>
      <c r="AN219" s="175"/>
      <c r="AO219" s="161"/>
      <c r="AP219" s="161"/>
      <c r="AQ219" s="161"/>
      <c r="AR219" s="161"/>
    </row>
    <row r="220" spans="1:44" ht="12">
      <c r="A220" s="684" t="s">
        <v>740</v>
      </c>
      <c r="B220" s="685"/>
      <c r="C220" s="685"/>
      <c r="D220" s="685"/>
      <c r="E220" s="685"/>
      <c r="F220" s="685"/>
      <c r="G220" s="685"/>
      <c r="H220" s="685"/>
      <c r="I220" s="685"/>
      <c r="J220" s="685"/>
      <c r="K220" s="685"/>
      <c r="L220" s="685"/>
      <c r="M220" s="685"/>
      <c r="N220" s="686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91" t="s">
        <v>740</v>
      </c>
      <c r="AG220" s="175"/>
      <c r="AH220" s="175"/>
      <c r="AI220" s="161"/>
      <c r="AJ220" s="161"/>
      <c r="AK220" s="161"/>
      <c r="AL220" s="161"/>
      <c r="AM220" s="161"/>
      <c r="AN220" s="175"/>
      <c r="AO220" s="161"/>
      <c r="AP220" s="161"/>
      <c r="AQ220" s="161"/>
      <c r="AR220" s="161"/>
    </row>
    <row r="221" spans="1:44" ht="12">
      <c r="A221" s="727" t="s">
        <v>739</v>
      </c>
      <c r="B221" s="728"/>
      <c r="C221" s="728"/>
      <c r="D221" s="728"/>
      <c r="E221" s="728"/>
      <c r="F221" s="728"/>
      <c r="G221" s="728"/>
      <c r="H221" s="728"/>
      <c r="I221" s="728"/>
      <c r="J221" s="728"/>
      <c r="K221" s="728"/>
      <c r="L221" s="728"/>
      <c r="M221" s="728"/>
      <c r="N221" s="729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91"/>
      <c r="AG221" s="175" t="s">
        <v>739</v>
      </c>
      <c r="AH221" s="175"/>
      <c r="AI221" s="161"/>
      <c r="AJ221" s="161"/>
      <c r="AK221" s="161"/>
      <c r="AL221" s="161"/>
      <c r="AM221" s="161"/>
      <c r="AN221" s="175"/>
      <c r="AO221" s="161"/>
      <c r="AP221" s="161"/>
      <c r="AQ221" s="161"/>
      <c r="AR221" s="161"/>
    </row>
    <row r="222" spans="1:44" ht="33.75">
      <c r="A222" s="218" t="s">
        <v>689</v>
      </c>
      <c r="B222" s="217" t="s">
        <v>364</v>
      </c>
      <c r="C222" s="696" t="s">
        <v>363</v>
      </c>
      <c r="D222" s="696"/>
      <c r="E222" s="696"/>
      <c r="F222" s="198" t="s">
        <v>243</v>
      </c>
      <c r="G222" s="198"/>
      <c r="H222" s="198"/>
      <c r="I222" s="262">
        <v>0.83499999999999996</v>
      </c>
      <c r="J222" s="219">
        <v>62.85</v>
      </c>
      <c r="K222" s="198"/>
      <c r="L222" s="219">
        <v>52.48</v>
      </c>
      <c r="M222" s="256">
        <v>6.32</v>
      </c>
      <c r="N222" s="257">
        <v>332</v>
      </c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91"/>
      <c r="AG222" s="175"/>
      <c r="AH222" s="175" t="s">
        <v>363</v>
      </c>
      <c r="AI222" s="161"/>
      <c r="AJ222" s="161"/>
      <c r="AK222" s="161"/>
      <c r="AL222" s="161"/>
      <c r="AM222" s="161"/>
      <c r="AN222" s="175"/>
      <c r="AO222" s="161"/>
      <c r="AP222" s="161"/>
      <c r="AQ222" s="161"/>
      <c r="AR222" s="161"/>
    </row>
    <row r="223" spans="1:44" ht="12">
      <c r="A223" s="199"/>
      <c r="B223" s="173"/>
      <c r="C223" s="696" t="s">
        <v>159</v>
      </c>
      <c r="D223" s="696"/>
      <c r="E223" s="696"/>
      <c r="F223" s="198"/>
      <c r="G223" s="198"/>
      <c r="H223" s="198"/>
      <c r="I223" s="198"/>
      <c r="J223" s="188"/>
      <c r="K223" s="198"/>
      <c r="L223" s="219">
        <v>52.48</v>
      </c>
      <c r="M223" s="196"/>
      <c r="N223" s="257">
        <v>332</v>
      </c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91"/>
      <c r="AG223" s="175"/>
      <c r="AH223" s="175"/>
      <c r="AI223" s="161"/>
      <c r="AJ223" s="161"/>
      <c r="AK223" s="161"/>
      <c r="AL223" s="161"/>
      <c r="AM223" s="161"/>
      <c r="AN223" s="175" t="s">
        <v>159</v>
      </c>
      <c r="AO223" s="161"/>
      <c r="AP223" s="161"/>
      <c r="AQ223" s="161"/>
      <c r="AR223" s="161"/>
    </row>
    <row r="224" spans="1:44" ht="33.75">
      <c r="A224" s="218" t="s">
        <v>686</v>
      </c>
      <c r="B224" s="217" t="s">
        <v>361</v>
      </c>
      <c r="C224" s="696" t="s">
        <v>360</v>
      </c>
      <c r="D224" s="696"/>
      <c r="E224" s="696"/>
      <c r="F224" s="198" t="s">
        <v>243</v>
      </c>
      <c r="G224" s="198"/>
      <c r="H224" s="198"/>
      <c r="I224" s="262">
        <v>-0.83499999999999996</v>
      </c>
      <c r="J224" s="219">
        <v>34.17</v>
      </c>
      <c r="K224" s="198"/>
      <c r="L224" s="219">
        <v>-28.53</v>
      </c>
      <c r="M224" s="256">
        <v>6.32</v>
      </c>
      <c r="N224" s="257">
        <v>-180</v>
      </c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91"/>
      <c r="AG224" s="175"/>
      <c r="AH224" s="175" t="s">
        <v>360</v>
      </c>
      <c r="AI224" s="161"/>
      <c r="AJ224" s="161"/>
      <c r="AK224" s="161"/>
      <c r="AL224" s="161"/>
      <c r="AM224" s="161"/>
      <c r="AN224" s="175"/>
      <c r="AO224" s="161"/>
      <c r="AP224" s="161"/>
      <c r="AQ224" s="161"/>
      <c r="AR224" s="161"/>
    </row>
    <row r="225" spans="1:44" ht="12">
      <c r="A225" s="199"/>
      <c r="B225" s="173"/>
      <c r="C225" s="696" t="s">
        <v>159</v>
      </c>
      <c r="D225" s="696"/>
      <c r="E225" s="696"/>
      <c r="F225" s="198"/>
      <c r="G225" s="198"/>
      <c r="H225" s="198"/>
      <c r="I225" s="198"/>
      <c r="J225" s="188"/>
      <c r="K225" s="198"/>
      <c r="L225" s="219">
        <v>-28.53</v>
      </c>
      <c r="M225" s="196"/>
      <c r="N225" s="257">
        <v>-180</v>
      </c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91"/>
      <c r="AG225" s="175"/>
      <c r="AH225" s="175"/>
      <c r="AI225" s="161"/>
      <c r="AJ225" s="161"/>
      <c r="AK225" s="161"/>
      <c r="AL225" s="161"/>
      <c r="AM225" s="161"/>
      <c r="AN225" s="175" t="s">
        <v>159</v>
      </c>
      <c r="AO225" s="161"/>
      <c r="AP225" s="161"/>
      <c r="AQ225" s="161"/>
      <c r="AR225" s="161"/>
    </row>
    <row r="226" spans="1:44" ht="33.75">
      <c r="A226" s="218" t="s">
        <v>683</v>
      </c>
      <c r="B226" s="217" t="s">
        <v>358</v>
      </c>
      <c r="C226" s="696" t="s">
        <v>357</v>
      </c>
      <c r="D226" s="696"/>
      <c r="E226" s="696"/>
      <c r="F226" s="198" t="s">
        <v>243</v>
      </c>
      <c r="G226" s="198"/>
      <c r="H226" s="198"/>
      <c r="I226" s="262">
        <v>0.20300000000000001</v>
      </c>
      <c r="J226" s="219">
        <v>73.94</v>
      </c>
      <c r="K226" s="198"/>
      <c r="L226" s="219">
        <v>15.01</v>
      </c>
      <c r="M226" s="256">
        <v>6.32</v>
      </c>
      <c r="N226" s="257">
        <v>95</v>
      </c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91"/>
      <c r="AG226" s="175"/>
      <c r="AH226" s="175" t="s">
        <v>357</v>
      </c>
      <c r="AI226" s="161"/>
      <c r="AJ226" s="161"/>
      <c r="AK226" s="161"/>
      <c r="AL226" s="161"/>
      <c r="AM226" s="161"/>
      <c r="AN226" s="175"/>
      <c r="AO226" s="161"/>
      <c r="AP226" s="161"/>
      <c r="AQ226" s="161"/>
      <c r="AR226" s="161"/>
    </row>
    <row r="227" spans="1:44" ht="12">
      <c r="A227" s="199"/>
      <c r="B227" s="173"/>
      <c r="C227" s="696" t="s">
        <v>159</v>
      </c>
      <c r="D227" s="696"/>
      <c r="E227" s="696"/>
      <c r="F227" s="198"/>
      <c r="G227" s="198"/>
      <c r="H227" s="198"/>
      <c r="I227" s="198"/>
      <c r="J227" s="188"/>
      <c r="K227" s="198"/>
      <c r="L227" s="219">
        <v>15.01</v>
      </c>
      <c r="M227" s="196"/>
      <c r="N227" s="257">
        <v>95</v>
      </c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91"/>
      <c r="AG227" s="175"/>
      <c r="AH227" s="175"/>
      <c r="AI227" s="161"/>
      <c r="AJ227" s="161"/>
      <c r="AK227" s="161"/>
      <c r="AL227" s="161"/>
      <c r="AM227" s="161"/>
      <c r="AN227" s="175" t="s">
        <v>159</v>
      </c>
      <c r="AO227" s="161"/>
      <c r="AP227" s="161"/>
      <c r="AQ227" s="161"/>
      <c r="AR227" s="161"/>
    </row>
    <row r="228" spans="1:44" ht="33.75">
      <c r="A228" s="218" t="s">
        <v>680</v>
      </c>
      <c r="B228" s="217" t="s">
        <v>355</v>
      </c>
      <c r="C228" s="696" t="s">
        <v>354</v>
      </c>
      <c r="D228" s="696"/>
      <c r="E228" s="696"/>
      <c r="F228" s="198" t="s">
        <v>243</v>
      </c>
      <c r="G228" s="198"/>
      <c r="H228" s="198"/>
      <c r="I228" s="262">
        <v>-0.20300000000000001</v>
      </c>
      <c r="J228" s="219">
        <v>40.200000000000003</v>
      </c>
      <c r="K228" s="198"/>
      <c r="L228" s="219">
        <v>-8.16</v>
      </c>
      <c r="M228" s="256">
        <v>6.32</v>
      </c>
      <c r="N228" s="257">
        <v>-52</v>
      </c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91"/>
      <c r="AG228" s="175"/>
      <c r="AH228" s="175" t="s">
        <v>354</v>
      </c>
      <c r="AI228" s="161"/>
      <c r="AJ228" s="161"/>
      <c r="AK228" s="161"/>
      <c r="AL228" s="161"/>
      <c r="AM228" s="161"/>
      <c r="AN228" s="175"/>
      <c r="AO228" s="161"/>
      <c r="AP228" s="161"/>
      <c r="AQ228" s="161"/>
      <c r="AR228" s="161"/>
    </row>
    <row r="229" spans="1:44" ht="12">
      <c r="A229" s="199"/>
      <c r="B229" s="173"/>
      <c r="C229" s="696" t="s">
        <v>159</v>
      </c>
      <c r="D229" s="696"/>
      <c r="E229" s="696"/>
      <c r="F229" s="198"/>
      <c r="G229" s="198"/>
      <c r="H229" s="198"/>
      <c r="I229" s="198"/>
      <c r="J229" s="188"/>
      <c r="K229" s="198"/>
      <c r="L229" s="219">
        <v>-8.16</v>
      </c>
      <c r="M229" s="196"/>
      <c r="N229" s="257">
        <v>-52</v>
      </c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91"/>
      <c r="AG229" s="175"/>
      <c r="AH229" s="175"/>
      <c r="AI229" s="161"/>
      <c r="AJ229" s="161"/>
      <c r="AK229" s="161"/>
      <c r="AL229" s="161"/>
      <c r="AM229" s="161"/>
      <c r="AN229" s="175" t="s">
        <v>159</v>
      </c>
      <c r="AO229" s="161"/>
      <c r="AP229" s="161"/>
      <c r="AQ229" s="161"/>
      <c r="AR229" s="161"/>
    </row>
    <row r="230" spans="1:44" ht="33.75">
      <c r="A230" s="218" t="s">
        <v>677</v>
      </c>
      <c r="B230" s="217" t="s">
        <v>255</v>
      </c>
      <c r="C230" s="696" t="s">
        <v>254</v>
      </c>
      <c r="D230" s="696"/>
      <c r="E230" s="696"/>
      <c r="F230" s="198" t="s">
        <v>243</v>
      </c>
      <c r="G230" s="198"/>
      <c r="H230" s="198"/>
      <c r="I230" s="262">
        <v>2E-3</v>
      </c>
      <c r="J230" s="219">
        <v>103.88</v>
      </c>
      <c r="K230" s="198"/>
      <c r="L230" s="219">
        <v>0.21</v>
      </c>
      <c r="M230" s="256">
        <v>6.32</v>
      </c>
      <c r="N230" s="257">
        <v>1</v>
      </c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91"/>
      <c r="AG230" s="175"/>
      <c r="AH230" s="175" t="s">
        <v>254</v>
      </c>
      <c r="AI230" s="161"/>
      <c r="AJ230" s="161"/>
      <c r="AK230" s="161"/>
      <c r="AL230" s="161"/>
      <c r="AM230" s="161"/>
      <c r="AN230" s="175"/>
      <c r="AO230" s="161"/>
      <c r="AP230" s="161"/>
      <c r="AQ230" s="161"/>
      <c r="AR230" s="161"/>
    </row>
    <row r="231" spans="1:44" ht="12">
      <c r="A231" s="199"/>
      <c r="B231" s="173"/>
      <c r="C231" s="696" t="s">
        <v>159</v>
      </c>
      <c r="D231" s="696"/>
      <c r="E231" s="696"/>
      <c r="F231" s="198"/>
      <c r="G231" s="198"/>
      <c r="H231" s="198"/>
      <c r="I231" s="198"/>
      <c r="J231" s="188"/>
      <c r="K231" s="198"/>
      <c r="L231" s="219">
        <v>0.21</v>
      </c>
      <c r="M231" s="196"/>
      <c r="N231" s="257">
        <v>1</v>
      </c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91"/>
      <c r="AG231" s="175"/>
      <c r="AH231" s="175"/>
      <c r="AI231" s="161"/>
      <c r="AJ231" s="161"/>
      <c r="AK231" s="161"/>
      <c r="AL231" s="161"/>
      <c r="AM231" s="161"/>
      <c r="AN231" s="175" t="s">
        <v>159</v>
      </c>
      <c r="AO231" s="161"/>
      <c r="AP231" s="161"/>
      <c r="AQ231" s="161"/>
      <c r="AR231" s="161"/>
    </row>
    <row r="232" spans="1:44" ht="33.75">
      <c r="A232" s="218" t="s">
        <v>673</v>
      </c>
      <c r="B232" s="217" t="s">
        <v>251</v>
      </c>
      <c r="C232" s="696" t="s">
        <v>250</v>
      </c>
      <c r="D232" s="696"/>
      <c r="E232" s="696"/>
      <c r="F232" s="198" t="s">
        <v>243</v>
      </c>
      <c r="G232" s="198"/>
      <c r="H232" s="198"/>
      <c r="I232" s="262">
        <v>-2E-3</v>
      </c>
      <c r="J232" s="219">
        <v>56.48</v>
      </c>
      <c r="K232" s="198"/>
      <c r="L232" s="219">
        <v>-0.11</v>
      </c>
      <c r="M232" s="256">
        <v>6.32</v>
      </c>
      <c r="N232" s="257">
        <v>-1</v>
      </c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91"/>
      <c r="AG232" s="175"/>
      <c r="AH232" s="175" t="s">
        <v>250</v>
      </c>
      <c r="AI232" s="161"/>
      <c r="AJ232" s="161"/>
      <c r="AK232" s="161"/>
      <c r="AL232" s="161"/>
      <c r="AM232" s="161"/>
      <c r="AN232" s="175"/>
      <c r="AO232" s="161"/>
      <c r="AP232" s="161"/>
      <c r="AQ232" s="161"/>
      <c r="AR232" s="161"/>
    </row>
    <row r="233" spans="1:44" ht="12">
      <c r="A233" s="199"/>
      <c r="B233" s="173"/>
      <c r="C233" s="696" t="s">
        <v>159</v>
      </c>
      <c r="D233" s="696"/>
      <c r="E233" s="696"/>
      <c r="F233" s="198"/>
      <c r="G233" s="198"/>
      <c r="H233" s="198"/>
      <c r="I233" s="198"/>
      <c r="J233" s="188"/>
      <c r="K233" s="198"/>
      <c r="L233" s="219">
        <v>-0.11</v>
      </c>
      <c r="M233" s="196"/>
      <c r="N233" s="257">
        <v>-1</v>
      </c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91"/>
      <c r="AG233" s="175"/>
      <c r="AH233" s="175"/>
      <c r="AI233" s="161"/>
      <c r="AJ233" s="161"/>
      <c r="AK233" s="161"/>
      <c r="AL233" s="161"/>
      <c r="AM233" s="161"/>
      <c r="AN233" s="175" t="s">
        <v>159</v>
      </c>
      <c r="AO233" s="161"/>
      <c r="AP233" s="161"/>
      <c r="AQ233" s="161"/>
      <c r="AR233" s="161"/>
    </row>
    <row r="234" spans="1:44" ht="12">
      <c r="A234" s="727" t="s">
        <v>738</v>
      </c>
      <c r="B234" s="728"/>
      <c r="C234" s="728"/>
      <c r="D234" s="728"/>
      <c r="E234" s="728"/>
      <c r="F234" s="728"/>
      <c r="G234" s="728"/>
      <c r="H234" s="728"/>
      <c r="I234" s="728"/>
      <c r="J234" s="728"/>
      <c r="K234" s="728"/>
      <c r="L234" s="728"/>
      <c r="M234" s="728"/>
      <c r="N234" s="729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91"/>
      <c r="AG234" s="175" t="s">
        <v>738</v>
      </c>
      <c r="AH234" s="175"/>
      <c r="AI234" s="161"/>
      <c r="AJ234" s="161"/>
      <c r="AK234" s="161"/>
      <c r="AL234" s="161"/>
      <c r="AM234" s="161"/>
      <c r="AN234" s="175"/>
      <c r="AO234" s="161"/>
      <c r="AP234" s="161"/>
      <c r="AQ234" s="161"/>
      <c r="AR234" s="161"/>
    </row>
    <row r="235" spans="1:44" ht="45">
      <c r="A235" s="218" t="s">
        <v>665</v>
      </c>
      <c r="B235" s="217" t="s">
        <v>248</v>
      </c>
      <c r="C235" s="696" t="s">
        <v>247</v>
      </c>
      <c r="D235" s="696"/>
      <c r="E235" s="696"/>
      <c r="F235" s="198" t="s">
        <v>243</v>
      </c>
      <c r="G235" s="198"/>
      <c r="H235" s="198"/>
      <c r="I235" s="262">
        <v>0.66200000000000003</v>
      </c>
      <c r="J235" s="219">
        <v>37.79</v>
      </c>
      <c r="K235" s="198"/>
      <c r="L235" s="219">
        <v>25.02</v>
      </c>
      <c r="M235" s="256">
        <v>12.04</v>
      </c>
      <c r="N235" s="257">
        <v>301</v>
      </c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91"/>
      <c r="AG235" s="175"/>
      <c r="AH235" s="175" t="s">
        <v>247</v>
      </c>
      <c r="AI235" s="161"/>
      <c r="AJ235" s="161"/>
      <c r="AK235" s="161"/>
      <c r="AL235" s="161"/>
      <c r="AM235" s="161"/>
      <c r="AN235" s="175"/>
      <c r="AO235" s="161"/>
      <c r="AP235" s="161"/>
      <c r="AQ235" s="161"/>
      <c r="AR235" s="161"/>
    </row>
    <row r="236" spans="1:44" ht="12">
      <c r="A236" s="199"/>
      <c r="B236" s="173"/>
      <c r="C236" s="696" t="s">
        <v>159</v>
      </c>
      <c r="D236" s="696"/>
      <c r="E236" s="696"/>
      <c r="F236" s="198"/>
      <c r="G236" s="198"/>
      <c r="H236" s="198"/>
      <c r="I236" s="198"/>
      <c r="J236" s="188"/>
      <c r="K236" s="198"/>
      <c r="L236" s="219">
        <v>25.02</v>
      </c>
      <c r="M236" s="196"/>
      <c r="N236" s="257">
        <v>301</v>
      </c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91"/>
      <c r="AG236" s="175"/>
      <c r="AH236" s="175"/>
      <c r="AI236" s="161"/>
      <c r="AJ236" s="161"/>
      <c r="AK236" s="161"/>
      <c r="AL236" s="161"/>
      <c r="AM236" s="161"/>
      <c r="AN236" s="175" t="s">
        <v>159</v>
      </c>
      <c r="AO236" s="161"/>
      <c r="AP236" s="161"/>
      <c r="AQ236" s="161"/>
      <c r="AR236" s="161"/>
    </row>
    <row r="237" spans="1:44" ht="45">
      <c r="A237" s="218" t="s">
        <v>661</v>
      </c>
      <c r="B237" s="217" t="s">
        <v>244</v>
      </c>
      <c r="C237" s="696" t="s">
        <v>242</v>
      </c>
      <c r="D237" s="696"/>
      <c r="E237" s="696"/>
      <c r="F237" s="198" t="s">
        <v>243</v>
      </c>
      <c r="G237" s="198"/>
      <c r="H237" s="198"/>
      <c r="I237" s="262">
        <v>0.66200000000000003</v>
      </c>
      <c r="J237" s="219">
        <v>19.29</v>
      </c>
      <c r="K237" s="198"/>
      <c r="L237" s="219">
        <v>12.77</v>
      </c>
      <c r="M237" s="256">
        <v>12.04</v>
      </c>
      <c r="N237" s="257">
        <v>154</v>
      </c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91"/>
      <c r="AG237" s="175"/>
      <c r="AH237" s="175" t="s">
        <v>242</v>
      </c>
      <c r="AI237" s="161"/>
      <c r="AJ237" s="161"/>
      <c r="AK237" s="161"/>
      <c r="AL237" s="161"/>
      <c r="AM237" s="161"/>
      <c r="AN237" s="175"/>
      <c r="AO237" s="161"/>
      <c r="AP237" s="161"/>
      <c r="AQ237" s="161"/>
      <c r="AR237" s="161"/>
    </row>
    <row r="238" spans="1:44" ht="12">
      <c r="A238" s="199"/>
      <c r="B238" s="173"/>
      <c r="C238" s="696" t="s">
        <v>159</v>
      </c>
      <c r="D238" s="696"/>
      <c r="E238" s="696"/>
      <c r="F238" s="198"/>
      <c r="G238" s="198"/>
      <c r="H238" s="198"/>
      <c r="I238" s="198"/>
      <c r="J238" s="188"/>
      <c r="K238" s="198"/>
      <c r="L238" s="219">
        <v>12.77</v>
      </c>
      <c r="M238" s="196"/>
      <c r="N238" s="257">
        <v>154</v>
      </c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91"/>
      <c r="AG238" s="175"/>
      <c r="AH238" s="175"/>
      <c r="AI238" s="161"/>
      <c r="AJ238" s="161"/>
      <c r="AK238" s="161"/>
      <c r="AL238" s="161"/>
      <c r="AM238" s="161"/>
      <c r="AN238" s="175" t="s">
        <v>159</v>
      </c>
      <c r="AO238" s="161"/>
      <c r="AP238" s="161"/>
      <c r="AQ238" s="161"/>
      <c r="AR238" s="161"/>
    </row>
    <row r="239" spans="1:44" ht="1.5" customHeight="1">
      <c r="A239" s="194"/>
      <c r="B239" s="173"/>
      <c r="C239" s="173"/>
      <c r="D239" s="173"/>
      <c r="E239" s="173"/>
      <c r="F239" s="193"/>
      <c r="G239" s="193"/>
      <c r="H239" s="193"/>
      <c r="I239" s="193"/>
      <c r="J239" s="174"/>
      <c r="K239" s="193"/>
      <c r="L239" s="174"/>
      <c r="M239" s="192"/>
      <c r="N239" s="174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91"/>
      <c r="AG239" s="175"/>
      <c r="AH239" s="175"/>
      <c r="AI239" s="161"/>
      <c r="AJ239" s="161"/>
      <c r="AK239" s="161"/>
      <c r="AL239" s="161"/>
      <c r="AM239" s="161"/>
      <c r="AN239" s="175"/>
      <c r="AO239" s="161"/>
      <c r="AP239" s="161"/>
      <c r="AQ239" s="161"/>
      <c r="AR239" s="161"/>
    </row>
    <row r="240" spans="1:44" ht="2.25" customHeight="1">
      <c r="B240" s="190"/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</row>
    <row r="241" spans="1:44" ht="11.25">
      <c r="A241" s="189"/>
      <c r="B241" s="188"/>
      <c r="C241" s="696" t="s">
        <v>158</v>
      </c>
      <c r="D241" s="696"/>
      <c r="E241" s="696"/>
      <c r="F241" s="696"/>
      <c r="G241" s="696"/>
      <c r="H241" s="696"/>
      <c r="I241" s="696"/>
      <c r="J241" s="696"/>
      <c r="K241" s="696"/>
      <c r="L241" s="187"/>
      <c r="M241" s="186"/>
      <c r="N241" s="185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75" t="s">
        <v>158</v>
      </c>
      <c r="AQ241" s="161"/>
      <c r="AR241" s="161"/>
    </row>
    <row r="242" spans="1:44" ht="11.25">
      <c r="A242" s="178"/>
      <c r="B242" s="182"/>
      <c r="C242" s="680" t="s">
        <v>157</v>
      </c>
      <c r="D242" s="680"/>
      <c r="E242" s="680"/>
      <c r="F242" s="680"/>
      <c r="G242" s="680"/>
      <c r="H242" s="680"/>
      <c r="I242" s="680"/>
      <c r="J242" s="680"/>
      <c r="K242" s="680"/>
      <c r="L242" s="183">
        <v>3082.69</v>
      </c>
      <c r="M242" s="180"/>
      <c r="N242" s="179">
        <v>22790</v>
      </c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75"/>
      <c r="AQ242" s="162" t="s">
        <v>157</v>
      </c>
      <c r="AR242" s="161"/>
    </row>
    <row r="243" spans="1:44" ht="11.25">
      <c r="A243" s="178"/>
      <c r="B243" s="182"/>
      <c r="C243" s="680" t="s">
        <v>153</v>
      </c>
      <c r="D243" s="680"/>
      <c r="E243" s="680"/>
      <c r="F243" s="680"/>
      <c r="G243" s="680"/>
      <c r="H243" s="680"/>
      <c r="I243" s="680"/>
      <c r="J243" s="680"/>
      <c r="K243" s="680"/>
      <c r="L243" s="166"/>
      <c r="M243" s="180"/>
      <c r="N243" s="184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75"/>
      <c r="AQ243" s="162" t="s">
        <v>153</v>
      </c>
      <c r="AR243" s="161"/>
    </row>
    <row r="244" spans="1:44" ht="11.25">
      <c r="A244" s="178"/>
      <c r="B244" s="182"/>
      <c r="C244" s="680" t="s">
        <v>241</v>
      </c>
      <c r="D244" s="680"/>
      <c r="E244" s="680"/>
      <c r="F244" s="680"/>
      <c r="G244" s="680"/>
      <c r="H244" s="680"/>
      <c r="I244" s="680"/>
      <c r="J244" s="680"/>
      <c r="K244" s="680"/>
      <c r="L244" s="181">
        <v>104.31</v>
      </c>
      <c r="M244" s="180"/>
      <c r="N244" s="179">
        <v>3402</v>
      </c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75"/>
      <c r="AQ244" s="162" t="s">
        <v>241</v>
      </c>
      <c r="AR244" s="161"/>
    </row>
    <row r="245" spans="1:44" ht="11.25">
      <c r="A245" s="178"/>
      <c r="B245" s="182"/>
      <c r="C245" s="680" t="s">
        <v>156</v>
      </c>
      <c r="D245" s="680"/>
      <c r="E245" s="680"/>
      <c r="F245" s="680"/>
      <c r="G245" s="680"/>
      <c r="H245" s="680"/>
      <c r="I245" s="680"/>
      <c r="J245" s="680"/>
      <c r="K245" s="680"/>
      <c r="L245" s="181">
        <v>98.75</v>
      </c>
      <c r="M245" s="180"/>
      <c r="N245" s="179">
        <v>1189</v>
      </c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75"/>
      <c r="AQ245" s="162" t="s">
        <v>156</v>
      </c>
      <c r="AR245" s="161"/>
    </row>
    <row r="246" spans="1:44" ht="11.25">
      <c r="A246" s="178"/>
      <c r="B246" s="182"/>
      <c r="C246" s="680" t="s">
        <v>155</v>
      </c>
      <c r="D246" s="680"/>
      <c r="E246" s="680"/>
      <c r="F246" s="680"/>
      <c r="G246" s="680"/>
      <c r="H246" s="680"/>
      <c r="I246" s="680"/>
      <c r="J246" s="680"/>
      <c r="K246" s="680"/>
      <c r="L246" s="181">
        <v>5.27</v>
      </c>
      <c r="M246" s="180"/>
      <c r="N246" s="267">
        <v>170</v>
      </c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75"/>
      <c r="AQ246" s="162" t="s">
        <v>155</v>
      </c>
      <c r="AR246" s="161"/>
    </row>
    <row r="247" spans="1:44" ht="11.25">
      <c r="A247" s="178"/>
      <c r="B247" s="182"/>
      <c r="C247" s="680" t="s">
        <v>240</v>
      </c>
      <c r="D247" s="680"/>
      <c r="E247" s="680"/>
      <c r="F247" s="680"/>
      <c r="G247" s="680"/>
      <c r="H247" s="680"/>
      <c r="I247" s="680"/>
      <c r="J247" s="680"/>
      <c r="K247" s="680"/>
      <c r="L247" s="183">
        <v>2879.63</v>
      </c>
      <c r="M247" s="180"/>
      <c r="N247" s="179">
        <v>18199</v>
      </c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75"/>
      <c r="AQ247" s="162" t="s">
        <v>240</v>
      </c>
      <c r="AR247" s="161"/>
    </row>
    <row r="248" spans="1:44" ht="11.25">
      <c r="A248" s="178"/>
      <c r="B248" s="182"/>
      <c r="C248" s="680" t="s">
        <v>154</v>
      </c>
      <c r="D248" s="680"/>
      <c r="E248" s="680"/>
      <c r="F248" s="680"/>
      <c r="G248" s="680"/>
      <c r="H248" s="680"/>
      <c r="I248" s="680"/>
      <c r="J248" s="680"/>
      <c r="K248" s="680"/>
      <c r="L248" s="183">
        <v>3282.06</v>
      </c>
      <c r="M248" s="180"/>
      <c r="N248" s="179">
        <v>29289</v>
      </c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75"/>
      <c r="AQ248" s="162" t="s">
        <v>154</v>
      </c>
      <c r="AR248" s="161"/>
    </row>
    <row r="249" spans="1:44" ht="11.25">
      <c r="A249" s="178"/>
      <c r="B249" s="182"/>
      <c r="C249" s="680" t="s">
        <v>239</v>
      </c>
      <c r="D249" s="680"/>
      <c r="E249" s="680"/>
      <c r="F249" s="680"/>
      <c r="G249" s="680"/>
      <c r="H249" s="680"/>
      <c r="I249" s="680"/>
      <c r="J249" s="680"/>
      <c r="K249" s="680"/>
      <c r="L249" s="183">
        <v>3244.27</v>
      </c>
      <c r="M249" s="180"/>
      <c r="N249" s="179">
        <v>28834</v>
      </c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75"/>
      <c r="AQ249" s="162" t="s">
        <v>239</v>
      </c>
      <c r="AR249" s="161"/>
    </row>
    <row r="250" spans="1:44" ht="11.25">
      <c r="A250" s="178"/>
      <c r="B250" s="182"/>
      <c r="C250" s="680" t="s">
        <v>238</v>
      </c>
      <c r="D250" s="680"/>
      <c r="E250" s="680"/>
      <c r="F250" s="680"/>
      <c r="G250" s="680"/>
      <c r="H250" s="680"/>
      <c r="I250" s="680"/>
      <c r="J250" s="680"/>
      <c r="K250" s="680"/>
      <c r="L250" s="166"/>
      <c r="M250" s="180"/>
      <c r="N250" s="184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75"/>
      <c r="AQ250" s="162" t="s">
        <v>238</v>
      </c>
      <c r="AR250" s="161"/>
    </row>
    <row r="251" spans="1:44" ht="11.25">
      <c r="A251" s="178"/>
      <c r="B251" s="182"/>
      <c r="C251" s="680" t="s">
        <v>237</v>
      </c>
      <c r="D251" s="680"/>
      <c r="E251" s="680"/>
      <c r="F251" s="680"/>
      <c r="G251" s="680"/>
      <c r="H251" s="680"/>
      <c r="I251" s="680"/>
      <c r="J251" s="680"/>
      <c r="K251" s="680"/>
      <c r="L251" s="181">
        <v>104.31</v>
      </c>
      <c r="M251" s="180"/>
      <c r="N251" s="179">
        <v>3402</v>
      </c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75"/>
      <c r="AQ251" s="162" t="s">
        <v>237</v>
      </c>
      <c r="AR251" s="161"/>
    </row>
    <row r="252" spans="1:44" ht="11.25">
      <c r="A252" s="178"/>
      <c r="B252" s="182"/>
      <c r="C252" s="680" t="s">
        <v>236</v>
      </c>
      <c r="D252" s="680"/>
      <c r="E252" s="680"/>
      <c r="F252" s="680"/>
      <c r="G252" s="680"/>
      <c r="H252" s="680"/>
      <c r="I252" s="680"/>
      <c r="J252" s="680"/>
      <c r="K252" s="680"/>
      <c r="L252" s="181">
        <v>60.96</v>
      </c>
      <c r="M252" s="180"/>
      <c r="N252" s="267">
        <v>734</v>
      </c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75"/>
      <c r="AQ252" s="162" t="s">
        <v>236</v>
      </c>
      <c r="AR252" s="161"/>
    </row>
    <row r="253" spans="1:44" ht="11.25">
      <c r="A253" s="178"/>
      <c r="B253" s="182"/>
      <c r="C253" s="680" t="s">
        <v>235</v>
      </c>
      <c r="D253" s="680"/>
      <c r="E253" s="680"/>
      <c r="F253" s="680"/>
      <c r="G253" s="680"/>
      <c r="H253" s="680"/>
      <c r="I253" s="680"/>
      <c r="J253" s="680"/>
      <c r="K253" s="680"/>
      <c r="L253" s="181">
        <v>5.27</v>
      </c>
      <c r="M253" s="180"/>
      <c r="N253" s="267">
        <v>170</v>
      </c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75"/>
      <c r="AQ253" s="162" t="s">
        <v>235</v>
      </c>
      <c r="AR253" s="161"/>
    </row>
    <row r="254" spans="1:44" ht="11.25">
      <c r="A254" s="178"/>
      <c r="B254" s="182"/>
      <c r="C254" s="680" t="s">
        <v>234</v>
      </c>
      <c r="D254" s="680"/>
      <c r="E254" s="680"/>
      <c r="F254" s="680"/>
      <c r="G254" s="680"/>
      <c r="H254" s="680"/>
      <c r="I254" s="680"/>
      <c r="J254" s="680"/>
      <c r="K254" s="680"/>
      <c r="L254" s="183">
        <v>2879.63</v>
      </c>
      <c r="M254" s="180"/>
      <c r="N254" s="179">
        <v>18199</v>
      </c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75"/>
      <c r="AQ254" s="162" t="s">
        <v>234</v>
      </c>
      <c r="AR254" s="161"/>
    </row>
    <row r="255" spans="1:44" ht="11.25">
      <c r="A255" s="178"/>
      <c r="B255" s="182"/>
      <c r="C255" s="680" t="s">
        <v>233</v>
      </c>
      <c r="D255" s="680"/>
      <c r="E255" s="680"/>
      <c r="F255" s="680"/>
      <c r="G255" s="680"/>
      <c r="H255" s="680"/>
      <c r="I255" s="680"/>
      <c r="J255" s="680"/>
      <c r="K255" s="680"/>
      <c r="L255" s="181">
        <v>116.34</v>
      </c>
      <c r="M255" s="180"/>
      <c r="N255" s="179">
        <v>3793</v>
      </c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75"/>
      <c r="AQ255" s="162" t="s">
        <v>233</v>
      </c>
      <c r="AR255" s="161"/>
    </row>
    <row r="256" spans="1:44" ht="11.25">
      <c r="A256" s="178"/>
      <c r="B256" s="182"/>
      <c r="C256" s="680" t="s">
        <v>232</v>
      </c>
      <c r="D256" s="680"/>
      <c r="E256" s="680"/>
      <c r="F256" s="680"/>
      <c r="G256" s="680"/>
      <c r="H256" s="680"/>
      <c r="I256" s="680"/>
      <c r="J256" s="680"/>
      <c r="K256" s="680"/>
      <c r="L256" s="181">
        <v>83.03</v>
      </c>
      <c r="M256" s="180"/>
      <c r="N256" s="179">
        <v>2706</v>
      </c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75"/>
      <c r="AQ256" s="162" t="s">
        <v>232</v>
      </c>
      <c r="AR256" s="161"/>
    </row>
    <row r="257" spans="1:44" ht="11.25">
      <c r="A257" s="178"/>
      <c r="B257" s="182"/>
      <c r="C257" s="680" t="s">
        <v>231</v>
      </c>
      <c r="D257" s="680"/>
      <c r="E257" s="680"/>
      <c r="F257" s="680"/>
      <c r="G257" s="680"/>
      <c r="H257" s="680"/>
      <c r="I257" s="680"/>
      <c r="J257" s="680"/>
      <c r="K257" s="680"/>
      <c r="L257" s="181">
        <v>37.79</v>
      </c>
      <c r="M257" s="180"/>
      <c r="N257" s="267">
        <v>455</v>
      </c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75"/>
      <c r="AQ257" s="162" t="s">
        <v>231</v>
      </c>
      <c r="AR257" s="161"/>
    </row>
    <row r="258" spans="1:44" ht="11.25">
      <c r="A258" s="178"/>
      <c r="B258" s="182"/>
      <c r="C258" s="680" t="s">
        <v>148</v>
      </c>
      <c r="D258" s="680"/>
      <c r="E258" s="680"/>
      <c r="F258" s="680"/>
      <c r="G258" s="680"/>
      <c r="H258" s="680"/>
      <c r="I258" s="680"/>
      <c r="J258" s="680"/>
      <c r="K258" s="680"/>
      <c r="L258" s="181">
        <v>109.58</v>
      </c>
      <c r="M258" s="180"/>
      <c r="N258" s="179">
        <v>3572</v>
      </c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75"/>
      <c r="AQ258" s="162" t="s">
        <v>148</v>
      </c>
      <c r="AR258" s="161"/>
    </row>
    <row r="259" spans="1:44" ht="11.25">
      <c r="A259" s="178"/>
      <c r="B259" s="182"/>
      <c r="C259" s="680" t="s">
        <v>147</v>
      </c>
      <c r="D259" s="680"/>
      <c r="E259" s="680"/>
      <c r="F259" s="680"/>
      <c r="G259" s="680"/>
      <c r="H259" s="680"/>
      <c r="I259" s="680"/>
      <c r="J259" s="680"/>
      <c r="K259" s="680"/>
      <c r="L259" s="181">
        <v>116.34</v>
      </c>
      <c r="M259" s="180"/>
      <c r="N259" s="179">
        <v>3793</v>
      </c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75"/>
      <c r="AQ259" s="162" t="s">
        <v>147</v>
      </c>
      <c r="AR259" s="161"/>
    </row>
    <row r="260" spans="1:44" ht="11.25">
      <c r="A260" s="178"/>
      <c r="B260" s="182"/>
      <c r="C260" s="680" t="s">
        <v>146</v>
      </c>
      <c r="D260" s="680"/>
      <c r="E260" s="680"/>
      <c r="F260" s="680"/>
      <c r="G260" s="680"/>
      <c r="H260" s="680"/>
      <c r="I260" s="680"/>
      <c r="J260" s="680"/>
      <c r="K260" s="680"/>
      <c r="L260" s="181">
        <v>83.03</v>
      </c>
      <c r="M260" s="180"/>
      <c r="N260" s="179">
        <v>2706</v>
      </c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75"/>
      <c r="AQ260" s="162" t="s">
        <v>146</v>
      </c>
      <c r="AR260" s="161"/>
    </row>
    <row r="261" spans="1:44" ht="11.25">
      <c r="A261" s="178"/>
      <c r="B261" s="174"/>
      <c r="C261" s="702" t="s">
        <v>145</v>
      </c>
      <c r="D261" s="702"/>
      <c r="E261" s="702"/>
      <c r="F261" s="702"/>
      <c r="G261" s="702"/>
      <c r="H261" s="702"/>
      <c r="I261" s="702"/>
      <c r="J261" s="702"/>
      <c r="K261" s="702"/>
      <c r="L261" s="172">
        <v>3282.06</v>
      </c>
      <c r="M261" s="177"/>
      <c r="N261" s="176">
        <v>29289</v>
      </c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75"/>
      <c r="AQ261" s="161"/>
      <c r="AR261" s="175" t="s">
        <v>145</v>
      </c>
    </row>
    <row r="262" spans="1:44" ht="1.5" customHeight="1">
      <c r="B262" s="174"/>
      <c r="C262" s="173"/>
      <c r="D262" s="173"/>
      <c r="E262" s="173"/>
      <c r="F262" s="173"/>
      <c r="G262" s="173"/>
      <c r="H262" s="173"/>
      <c r="I262" s="173"/>
      <c r="J262" s="173"/>
      <c r="K262" s="173"/>
      <c r="L262" s="172"/>
      <c r="M262" s="171"/>
      <c r="N262" s="170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</row>
    <row r="263" spans="1:44" ht="53.45" customHeight="1">
      <c r="A263" s="169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</row>
    <row r="264" spans="1:44" ht="11.25" customHeight="1">
      <c r="A264" s="165"/>
      <c r="B264" s="166" t="s">
        <v>52</v>
      </c>
      <c r="C264" s="691" t="s">
        <v>144</v>
      </c>
      <c r="D264" s="691"/>
      <c r="E264" s="691"/>
      <c r="F264" s="691"/>
      <c r="G264" s="691"/>
      <c r="H264" s="691"/>
      <c r="I264" s="691"/>
      <c r="J264" s="691"/>
      <c r="K264" s="691"/>
      <c r="L264" s="69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</row>
    <row r="265" spans="1:44" ht="13.7" customHeight="1">
      <c r="A265" s="165"/>
      <c r="B265" s="167"/>
      <c r="C265" s="692" t="s">
        <v>123</v>
      </c>
      <c r="D265" s="692"/>
      <c r="E265" s="692"/>
      <c r="F265" s="692"/>
      <c r="G265" s="692"/>
      <c r="H265" s="692"/>
      <c r="I265" s="692"/>
      <c r="J265" s="692"/>
      <c r="K265" s="692"/>
      <c r="L265" s="692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</row>
    <row r="266" spans="1:44" ht="12.75" customHeight="1">
      <c r="A266" s="165"/>
      <c r="B266" s="166" t="s">
        <v>143</v>
      </c>
      <c r="C266" s="691"/>
      <c r="D266" s="691"/>
      <c r="E266" s="691"/>
      <c r="F266" s="691"/>
      <c r="G266" s="691"/>
      <c r="H266" s="691"/>
      <c r="I266" s="691"/>
      <c r="J266" s="691"/>
      <c r="K266" s="691"/>
      <c r="L266" s="69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</row>
    <row r="267" spans="1:44" ht="13.7" customHeight="1">
      <c r="A267" s="165"/>
      <c r="C267" s="692" t="s">
        <v>123</v>
      </c>
      <c r="D267" s="692"/>
      <c r="E267" s="692"/>
      <c r="F267" s="692"/>
      <c r="G267" s="692"/>
      <c r="H267" s="692"/>
      <c r="I267" s="692"/>
      <c r="J267" s="692"/>
      <c r="K267" s="692"/>
      <c r="L267" s="692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</row>
    <row r="269" spans="1:44" ht="11.25">
      <c r="B269" s="164"/>
      <c r="D269" s="164"/>
      <c r="F269" s="164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</row>
    <row r="285" spans="17:44" ht="11.25"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</row>
    <row r="288" spans="17:44" ht="11.25"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</row>
    <row r="351" spans="17:44" ht="11.25"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</row>
  </sheetData>
  <mergeCells count="245">
    <mergeCell ref="C259:K259"/>
    <mergeCell ref="C260:K260"/>
    <mergeCell ref="C261:K261"/>
    <mergeCell ref="C254:K254"/>
    <mergeCell ref="C255:K255"/>
    <mergeCell ref="C256:K256"/>
    <mergeCell ref="C257:K257"/>
    <mergeCell ref="C258:K258"/>
    <mergeCell ref="C249:K249"/>
    <mergeCell ref="C250:K250"/>
    <mergeCell ref="C251:K251"/>
    <mergeCell ref="C252:K252"/>
    <mergeCell ref="C253:K253"/>
    <mergeCell ref="C244:K244"/>
    <mergeCell ref="C245:K245"/>
    <mergeCell ref="C246:K246"/>
    <mergeCell ref="C247:K247"/>
    <mergeCell ref="C248:K248"/>
    <mergeCell ref="C237:E237"/>
    <mergeCell ref="C238:E238"/>
    <mergeCell ref="C241:K241"/>
    <mergeCell ref="C242:K242"/>
    <mergeCell ref="C243:K243"/>
    <mergeCell ref="C232:E232"/>
    <mergeCell ref="C233:E233"/>
    <mergeCell ref="A234:N234"/>
    <mergeCell ref="C235:E235"/>
    <mergeCell ref="C236:E236"/>
    <mergeCell ref="C227:E227"/>
    <mergeCell ref="C228:E228"/>
    <mergeCell ref="C229:E229"/>
    <mergeCell ref="C230:E230"/>
    <mergeCell ref="C231:E231"/>
    <mergeCell ref="C222:E222"/>
    <mergeCell ref="C223:E223"/>
    <mergeCell ref="C224:E224"/>
    <mergeCell ref="C225:E225"/>
    <mergeCell ref="C226:E226"/>
    <mergeCell ref="C216:E216"/>
    <mergeCell ref="C217:N217"/>
    <mergeCell ref="C218:E218"/>
    <mergeCell ref="A220:N220"/>
    <mergeCell ref="A221:N221"/>
    <mergeCell ref="C211:E211"/>
    <mergeCell ref="C212:E212"/>
    <mergeCell ref="C213:E213"/>
    <mergeCell ref="C214:E214"/>
    <mergeCell ref="C215:E215"/>
    <mergeCell ref="C206:E206"/>
    <mergeCell ref="C207:E207"/>
    <mergeCell ref="C208:E208"/>
    <mergeCell ref="C209:E209"/>
    <mergeCell ref="C210:E210"/>
    <mergeCell ref="C201:N201"/>
    <mergeCell ref="C202:N202"/>
    <mergeCell ref="C203:N203"/>
    <mergeCell ref="C204:E204"/>
    <mergeCell ref="C205:E205"/>
    <mergeCell ref="C196:E196"/>
    <mergeCell ref="C197:E197"/>
    <mergeCell ref="C198:E198"/>
    <mergeCell ref="C199:E199"/>
    <mergeCell ref="C200:E200"/>
    <mergeCell ref="C191:E191"/>
    <mergeCell ref="C192:E192"/>
    <mergeCell ref="C193:E193"/>
    <mergeCell ref="C194:E194"/>
    <mergeCell ref="C195:E195"/>
    <mergeCell ref="C186:E186"/>
    <mergeCell ref="C187:E187"/>
    <mergeCell ref="C188:E188"/>
    <mergeCell ref="C189:E189"/>
    <mergeCell ref="C190:E190"/>
    <mergeCell ref="C181:E181"/>
    <mergeCell ref="C182:E182"/>
    <mergeCell ref="C183:E183"/>
    <mergeCell ref="C184:N184"/>
    <mergeCell ref="C185:E185"/>
    <mergeCell ref="C176:E176"/>
    <mergeCell ref="C177:E177"/>
    <mergeCell ref="C178:E178"/>
    <mergeCell ref="C179:E179"/>
    <mergeCell ref="C180:E180"/>
    <mergeCell ref="C171:E171"/>
    <mergeCell ref="C172:E172"/>
    <mergeCell ref="C173:E173"/>
    <mergeCell ref="C174:E174"/>
    <mergeCell ref="C175:E175"/>
    <mergeCell ref="C166:E166"/>
    <mergeCell ref="C167:E167"/>
    <mergeCell ref="C168:N168"/>
    <mergeCell ref="C169:E169"/>
    <mergeCell ref="C170:E170"/>
    <mergeCell ref="C161:E161"/>
    <mergeCell ref="C162:N162"/>
    <mergeCell ref="C163:E163"/>
    <mergeCell ref="C164:E164"/>
    <mergeCell ref="C165:N165"/>
    <mergeCell ref="C156:E156"/>
    <mergeCell ref="C157:E157"/>
    <mergeCell ref="C158:E158"/>
    <mergeCell ref="C159:E159"/>
    <mergeCell ref="C160:E160"/>
    <mergeCell ref="C151:E151"/>
    <mergeCell ref="C152:E152"/>
    <mergeCell ref="C153:E153"/>
    <mergeCell ref="C154:E154"/>
    <mergeCell ref="C155:E155"/>
    <mergeCell ref="C146:N146"/>
    <mergeCell ref="C147:E147"/>
    <mergeCell ref="C148:E148"/>
    <mergeCell ref="C149:E149"/>
    <mergeCell ref="C150:E150"/>
    <mergeCell ref="C141:E141"/>
    <mergeCell ref="C142:E142"/>
    <mergeCell ref="C143:N143"/>
    <mergeCell ref="C144:E144"/>
    <mergeCell ref="C145:E145"/>
    <mergeCell ref="C136:E136"/>
    <mergeCell ref="C137:E137"/>
    <mergeCell ref="C138:E138"/>
    <mergeCell ref="C139:E139"/>
    <mergeCell ref="C140:E140"/>
    <mergeCell ref="C131:E131"/>
    <mergeCell ref="C132:E132"/>
    <mergeCell ref="C133:E133"/>
    <mergeCell ref="C134:E134"/>
    <mergeCell ref="C135:E135"/>
    <mergeCell ref="C126:E126"/>
    <mergeCell ref="C127:E127"/>
    <mergeCell ref="C128:E128"/>
    <mergeCell ref="C129:N129"/>
    <mergeCell ref="C130:E130"/>
    <mergeCell ref="C121:E121"/>
    <mergeCell ref="C122:E122"/>
    <mergeCell ref="C123:E123"/>
    <mergeCell ref="C124:E124"/>
    <mergeCell ref="C125:E125"/>
    <mergeCell ref="C117:E117"/>
    <mergeCell ref="C118:E118"/>
    <mergeCell ref="C119:E119"/>
    <mergeCell ref="C120:E120"/>
    <mergeCell ref="C116:E116"/>
    <mergeCell ref="C99:E99"/>
    <mergeCell ref="C100:E100"/>
    <mergeCell ref="C91:E91"/>
    <mergeCell ref="C92:E92"/>
    <mergeCell ref="C93:E93"/>
    <mergeCell ref="C94:E94"/>
    <mergeCell ref="C95:E95"/>
    <mergeCell ref="C106:E106"/>
    <mergeCell ref="C107:E107"/>
    <mergeCell ref="C111:E111"/>
    <mergeCell ref="A112:N112"/>
    <mergeCell ref="C113:E113"/>
    <mergeCell ref="C114:E114"/>
    <mergeCell ref="C115:E115"/>
    <mergeCell ref="C108:E108"/>
    <mergeCell ref="C109:E109"/>
    <mergeCell ref="C110:E110"/>
    <mergeCell ref="C101:E101"/>
    <mergeCell ref="C102:E102"/>
    <mergeCell ref="C103:E103"/>
    <mergeCell ref="C104:E104"/>
    <mergeCell ref="C105:E105"/>
    <mergeCell ref="C90:E90"/>
    <mergeCell ref="C81:E81"/>
    <mergeCell ref="C82:E82"/>
    <mergeCell ref="C83:E83"/>
    <mergeCell ref="C84:E84"/>
    <mergeCell ref="C85:E85"/>
    <mergeCell ref="C96:E96"/>
    <mergeCell ref="C97:N97"/>
    <mergeCell ref="C98:E98"/>
    <mergeCell ref="K4:N4"/>
    <mergeCell ref="A4:C4"/>
    <mergeCell ref="A5:D5"/>
    <mergeCell ref="J5:N5"/>
    <mergeCell ref="A6:D6"/>
    <mergeCell ref="C56:E56"/>
    <mergeCell ref="C57:E57"/>
    <mergeCell ref="C58:E58"/>
    <mergeCell ref="C59:N59"/>
    <mergeCell ref="C48:E48"/>
    <mergeCell ref="C49:E49"/>
    <mergeCell ref="C50:E50"/>
    <mergeCell ref="C52:E52"/>
    <mergeCell ref="C54:E54"/>
    <mergeCell ref="C38:E40"/>
    <mergeCell ref="A17:N17"/>
    <mergeCell ref="C41:E41"/>
    <mergeCell ref="N38:N40"/>
    <mergeCell ref="J38:L39"/>
    <mergeCell ref="B38:B40"/>
    <mergeCell ref="F38:F40"/>
    <mergeCell ref="B24:F24"/>
    <mergeCell ref="L35:M35"/>
    <mergeCell ref="C266:L266"/>
    <mergeCell ref="A22:N22"/>
    <mergeCell ref="C267:L267"/>
    <mergeCell ref="C265:L265"/>
    <mergeCell ref="A14:N14"/>
    <mergeCell ref="L33:M33"/>
    <mergeCell ref="B25:F25"/>
    <mergeCell ref="L36:M36"/>
    <mergeCell ref="A18:N18"/>
    <mergeCell ref="A16:N16"/>
    <mergeCell ref="A21:N21"/>
    <mergeCell ref="A42:N42"/>
    <mergeCell ref="C60:E60"/>
    <mergeCell ref="C66:E66"/>
    <mergeCell ref="C67:E67"/>
    <mergeCell ref="C68:E68"/>
    <mergeCell ref="C69:N69"/>
    <mergeCell ref="C70:E70"/>
    <mergeCell ref="C61:E61"/>
    <mergeCell ref="C62:E62"/>
    <mergeCell ref="C63:E63"/>
    <mergeCell ref="C64:E64"/>
    <mergeCell ref="C65:E65"/>
    <mergeCell ref="C76:E76"/>
    <mergeCell ref="C264:L264"/>
    <mergeCell ref="A44:N44"/>
    <mergeCell ref="C45:E45"/>
    <mergeCell ref="C46:N46"/>
    <mergeCell ref="C47:E47"/>
    <mergeCell ref="A38:A40"/>
    <mergeCell ref="M38:M40"/>
    <mergeCell ref="G38:I39"/>
    <mergeCell ref="J6:N6"/>
    <mergeCell ref="D10:N10"/>
    <mergeCell ref="A13:N13"/>
    <mergeCell ref="C77:E77"/>
    <mergeCell ref="C78:E78"/>
    <mergeCell ref="C79:E79"/>
    <mergeCell ref="C80:E80"/>
    <mergeCell ref="C71:E71"/>
    <mergeCell ref="C72:E72"/>
    <mergeCell ref="C73:E73"/>
    <mergeCell ref="C74:E74"/>
    <mergeCell ref="C75:E75"/>
    <mergeCell ref="C86:E86"/>
    <mergeCell ref="C87:E87"/>
    <mergeCell ref="C88:E88"/>
    <mergeCell ref="C89:E89"/>
  </mergeCells>
  <printOptions horizontalCentered="1"/>
  <pageMargins left="0.39370078740157483" right="0.23622047244094491" top="0.78740157480314965" bottom="0.15748031496062992" header="0.11811023622047245" footer="0.11811023622047245"/>
  <pageSetup paperSize="9" fitToHeight="0" orientation="landscape" r:id="rId1"/>
  <headerFooter>
    <oddFooter>&amp;R&amp;8Страница &amp;P</oddFooter>
  </headerFooter>
  <rowBreaks count="1" manualBreakCount="1">
    <brk id="37" max="3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96"/>
  <sheetViews>
    <sheetView view="pageBreakPreview" topLeftCell="A19" zoomScaleSheetLayoutView="100" workbookViewId="0">
      <selection activeCell="A2" sqref="A2:M2"/>
    </sheetView>
  </sheetViews>
  <sheetFormatPr defaultColWidth="9.140625" defaultRowHeight="12.75"/>
  <cols>
    <col min="1" max="1" width="5.7109375" style="294" customWidth="1"/>
    <col min="2" max="2" width="4.7109375" style="294" customWidth="1"/>
    <col min="3" max="3" width="16.7109375" style="294" customWidth="1"/>
    <col min="4" max="4" width="9.7109375" style="294" customWidth="1"/>
    <col min="5" max="5" width="11.140625" style="294" customWidth="1"/>
    <col min="6" max="6" width="7.7109375" style="294" customWidth="1"/>
    <col min="7" max="7" width="11.5703125" style="294" customWidth="1"/>
    <col min="8" max="8" width="14.7109375" style="294" customWidth="1"/>
    <col min="9" max="9" width="11.7109375" style="294" customWidth="1"/>
    <col min="10" max="10" width="10.7109375" style="294" customWidth="1"/>
    <col min="11" max="11" width="8.7109375" style="294" customWidth="1"/>
    <col min="12" max="12" width="11.140625" style="294" customWidth="1"/>
    <col min="13" max="13" width="10.42578125" style="294" customWidth="1"/>
    <col min="14" max="14" width="6.7109375" style="294" customWidth="1"/>
    <col min="15" max="15" width="11.7109375" style="294" customWidth="1"/>
    <col min="16" max="17" width="12.7109375" style="294" customWidth="1"/>
    <col min="18" max="27" width="8.7109375" style="294" customWidth="1"/>
    <col min="28" max="28" width="9.7109375" style="294" customWidth="1"/>
    <col min="29" max="30" width="8.7109375" style="294" customWidth="1"/>
    <col min="31" max="31" width="9.7109375" style="294" customWidth="1"/>
    <col min="32" max="32" width="5.7109375" style="294" customWidth="1"/>
    <col min="33" max="33" width="6.7109375" style="294" customWidth="1"/>
    <col min="34" max="34" width="15.7109375" style="294" customWidth="1"/>
    <col min="35" max="37" width="9.7109375" style="294" customWidth="1"/>
    <col min="38" max="38" width="6.7109375" style="294" customWidth="1"/>
    <col min="39" max="39" width="15.7109375" style="294" customWidth="1"/>
    <col min="40" max="41" width="9.7109375" style="294" customWidth="1"/>
    <col min="42" max="42" width="5.7109375" style="294" customWidth="1"/>
    <col min="43" max="43" width="6.7109375" style="294" customWidth="1"/>
    <col min="44" max="44" width="25.7109375" style="294" customWidth="1"/>
    <col min="45" max="45" width="28.7109375" style="294" customWidth="1"/>
    <col min="46" max="46" width="9.7109375" style="294" customWidth="1"/>
    <col min="47" max="47" width="12.7109375" style="294" customWidth="1"/>
    <col min="48" max="49" width="9.140625" style="294" customWidth="1"/>
    <col min="50" max="50" width="5.7109375" style="294" customWidth="1"/>
    <col min="51" max="51" width="15.7109375" style="294" customWidth="1"/>
    <col min="52" max="54" width="9.140625" style="294" customWidth="1"/>
    <col min="55" max="55" width="6.7109375" style="294" customWidth="1"/>
    <col min="56" max="56" width="15.7109375" style="294" customWidth="1"/>
    <col min="57" max="16384" width="9.140625" style="294"/>
  </cols>
  <sheetData>
    <row r="1" spans="1:88" ht="15.75" customHeight="1">
      <c r="A1" s="316"/>
      <c r="B1" s="730" t="s">
        <v>921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320"/>
      <c r="O1" s="320"/>
      <c r="P1" s="315"/>
      <c r="Q1" s="315"/>
      <c r="R1" s="324"/>
      <c r="S1" s="324"/>
      <c r="T1" s="324"/>
      <c r="U1" s="330"/>
      <c r="V1" s="324"/>
      <c r="W1" s="324"/>
      <c r="X1" s="324"/>
      <c r="Y1" s="324"/>
      <c r="Z1" s="330"/>
      <c r="AA1" s="324"/>
      <c r="AB1" s="324"/>
      <c r="AC1" s="324"/>
      <c r="AD1" s="324"/>
      <c r="AE1" s="330"/>
      <c r="AF1" s="324"/>
      <c r="AG1" s="299"/>
      <c r="AH1" s="299"/>
      <c r="AI1" s="299"/>
      <c r="AJ1" s="406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455"/>
      <c r="AY1" s="455"/>
      <c r="AZ1" s="299"/>
      <c r="BA1" s="299"/>
      <c r="BB1" s="299"/>
      <c r="BC1" s="455"/>
      <c r="BD1" s="455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</row>
    <row r="2" spans="1:88" ht="63" customHeight="1">
      <c r="A2" s="742" t="s">
        <v>920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320"/>
      <c r="O2" s="320"/>
      <c r="P2" s="315"/>
      <c r="Q2" s="315"/>
      <c r="R2" s="324"/>
      <c r="S2" s="324"/>
      <c r="T2" s="324"/>
      <c r="U2" s="330"/>
      <c r="V2" s="324"/>
      <c r="W2" s="324"/>
      <c r="X2" s="324"/>
      <c r="Y2" s="324"/>
      <c r="Z2" s="330"/>
      <c r="AA2" s="324"/>
      <c r="AB2" s="324"/>
      <c r="AC2" s="324"/>
      <c r="AD2" s="324"/>
      <c r="AE2" s="324"/>
      <c r="AF2" s="324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406"/>
      <c r="BB2" s="299"/>
      <c r="BC2" s="299"/>
      <c r="BD2" s="299"/>
      <c r="BE2" s="299"/>
      <c r="BF2" s="406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</row>
    <row r="3" spans="1:88" ht="12.2" customHeight="1">
      <c r="A3" s="316"/>
      <c r="B3" s="315"/>
      <c r="C3" s="315"/>
      <c r="D3" s="320"/>
      <c r="E3" s="320"/>
      <c r="F3" s="320"/>
      <c r="G3" s="331"/>
      <c r="H3" s="331"/>
      <c r="I3" s="331"/>
      <c r="J3" s="331"/>
      <c r="K3" s="320"/>
      <c r="L3" s="320"/>
      <c r="M3" s="331"/>
      <c r="N3" s="320"/>
      <c r="O3" s="320"/>
      <c r="P3" s="324"/>
      <c r="Q3" s="324"/>
      <c r="R3" s="324"/>
      <c r="S3" s="324"/>
      <c r="T3" s="324"/>
      <c r="U3" s="330"/>
      <c r="V3" s="324"/>
      <c r="W3" s="324"/>
      <c r="X3" s="324"/>
      <c r="Y3" s="324"/>
      <c r="Z3" s="330"/>
      <c r="AA3" s="324"/>
      <c r="AB3" s="325"/>
      <c r="AC3" s="325"/>
      <c r="AD3" s="324"/>
      <c r="AE3" s="324"/>
      <c r="AF3" s="324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406"/>
      <c r="BB3" s="299"/>
      <c r="BC3" s="299"/>
      <c r="BD3" s="299"/>
      <c r="BE3" s="299"/>
      <c r="BF3" s="406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</row>
    <row r="4" spans="1:88" ht="14.1" customHeight="1">
      <c r="A4" s="344"/>
      <c r="B4" s="324"/>
      <c r="C4" s="324"/>
      <c r="D4" s="324"/>
      <c r="E4" s="324"/>
      <c r="F4" s="324"/>
      <c r="G4" s="334"/>
      <c r="H4" s="324"/>
      <c r="I4" s="324"/>
      <c r="J4" s="334"/>
      <c r="K4" s="743" t="s">
        <v>919</v>
      </c>
      <c r="L4" s="743"/>
      <c r="M4" s="743"/>
      <c r="N4" s="743"/>
      <c r="O4" s="743"/>
      <c r="P4" s="324"/>
      <c r="Q4" s="324"/>
      <c r="R4" s="324"/>
      <c r="S4" s="324"/>
      <c r="T4" s="324"/>
      <c r="U4" s="330"/>
      <c r="V4" s="324"/>
      <c r="W4" s="324"/>
      <c r="X4" s="324"/>
      <c r="Y4" s="324"/>
      <c r="Z4" s="324"/>
      <c r="AA4" s="324"/>
      <c r="AB4" s="324"/>
      <c r="AC4" s="324"/>
      <c r="AD4" s="324"/>
      <c r="AE4" s="330"/>
      <c r="AF4" s="324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</row>
    <row r="5" spans="1:88" ht="14.1" customHeight="1">
      <c r="A5" s="362" t="s">
        <v>858</v>
      </c>
      <c r="B5" s="325" t="s">
        <v>918</v>
      </c>
      <c r="C5" s="325"/>
      <c r="D5" s="325"/>
      <c r="E5" s="325"/>
      <c r="F5" s="325"/>
      <c r="G5" s="456"/>
      <c r="H5" s="325"/>
      <c r="I5" s="325"/>
      <c r="J5" s="456"/>
      <c r="K5" s="456"/>
      <c r="L5" s="456"/>
      <c r="M5" s="456"/>
      <c r="N5" s="325"/>
      <c r="O5" s="325"/>
      <c r="P5" s="324"/>
      <c r="Q5" s="332"/>
      <c r="R5" s="325"/>
      <c r="S5" s="325"/>
      <c r="T5" s="324"/>
      <c r="U5" s="324"/>
      <c r="V5" s="324"/>
      <c r="W5" s="325"/>
      <c r="X5" s="325"/>
      <c r="Y5" s="324"/>
      <c r="Z5" s="324"/>
      <c r="AA5" s="324"/>
      <c r="AB5" s="324"/>
      <c r="AC5" s="324"/>
      <c r="AD5" s="324"/>
      <c r="AE5" s="330"/>
      <c r="AF5" s="324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406"/>
      <c r="BB5" s="299"/>
      <c r="BC5" s="299"/>
      <c r="BD5" s="299"/>
      <c r="BE5" s="299"/>
      <c r="BF5" s="406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</row>
    <row r="6" spans="1:88" ht="14.1" customHeight="1">
      <c r="A6" s="344" t="s">
        <v>917</v>
      </c>
      <c r="B6" s="324" t="s">
        <v>916</v>
      </c>
      <c r="C6" s="324"/>
      <c r="D6" s="324"/>
      <c r="E6" s="324"/>
      <c r="F6" s="324"/>
      <c r="G6" s="322"/>
      <c r="H6" s="355"/>
      <c r="I6" s="355"/>
      <c r="J6" s="322"/>
      <c r="K6" s="322"/>
      <c r="L6" s="408"/>
      <c r="M6" s="334"/>
      <c r="N6" s="324"/>
      <c r="O6" s="335">
        <f>I20</f>
        <v>1208.8285999999998</v>
      </c>
      <c r="P6" s="324"/>
      <c r="Q6" s="332"/>
      <c r="R6" s="324"/>
      <c r="S6" s="324"/>
      <c r="T6" s="324"/>
      <c r="U6" s="330"/>
      <c r="V6" s="324"/>
      <c r="W6" s="324"/>
      <c r="X6" s="324"/>
      <c r="Y6" s="324"/>
      <c r="Z6" s="330"/>
      <c r="AA6" s="324"/>
      <c r="AB6" s="324"/>
      <c r="AC6" s="324"/>
      <c r="AD6" s="324"/>
      <c r="AE6" s="330"/>
      <c r="AF6" s="324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455"/>
      <c r="AY6" s="455"/>
      <c r="AZ6" s="299"/>
      <c r="BA6" s="299"/>
      <c r="BB6" s="299"/>
      <c r="BC6" s="455"/>
      <c r="BD6" s="455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</row>
    <row r="7" spans="1:88" ht="6" customHeight="1" thickBot="1">
      <c r="A7" s="413"/>
      <c r="B7" s="324"/>
      <c r="C7" s="295"/>
      <c r="D7" s="324"/>
      <c r="E7" s="324"/>
      <c r="F7" s="324"/>
      <c r="G7" s="334"/>
      <c r="H7" s="324"/>
      <c r="I7" s="324"/>
      <c r="J7" s="334"/>
      <c r="K7" s="334"/>
      <c r="L7" s="333"/>
      <c r="M7" s="334"/>
      <c r="N7" s="324"/>
      <c r="O7" s="343"/>
      <c r="P7" s="324"/>
      <c r="Q7" s="326"/>
      <c r="R7" s="324"/>
      <c r="S7" s="324"/>
      <c r="T7" s="324"/>
      <c r="U7" s="324"/>
      <c r="V7" s="324"/>
      <c r="W7" s="324"/>
      <c r="X7" s="324"/>
      <c r="Y7" s="324"/>
      <c r="Z7" s="330"/>
      <c r="AA7" s="324"/>
      <c r="AB7" s="324"/>
      <c r="AC7" s="324"/>
      <c r="AD7" s="324"/>
      <c r="AE7" s="324"/>
      <c r="AF7" s="324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406"/>
      <c r="BB7" s="299"/>
      <c r="BC7" s="299"/>
      <c r="BD7" s="299"/>
      <c r="BE7" s="299"/>
      <c r="BF7" s="406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</row>
    <row r="8" spans="1:88" ht="35.450000000000003" customHeight="1" thickBot="1">
      <c r="A8" s="413"/>
      <c r="B8" s="324"/>
      <c r="C8" s="731" t="s">
        <v>915</v>
      </c>
      <c r="D8" s="731"/>
      <c r="E8" s="731"/>
      <c r="F8" s="454" t="s">
        <v>914</v>
      </c>
      <c r="G8" s="454" t="s">
        <v>191</v>
      </c>
      <c r="H8" s="453" t="s">
        <v>913</v>
      </c>
      <c r="I8" s="453" t="s">
        <v>912</v>
      </c>
      <c r="J8" s="355"/>
      <c r="K8" s="322"/>
      <c r="L8" s="408"/>
      <c r="M8" s="322"/>
      <c r="N8" s="355"/>
      <c r="O8" s="356"/>
      <c r="P8" s="355"/>
      <c r="Q8" s="407"/>
      <c r="R8" s="355"/>
      <c r="S8" s="355"/>
      <c r="T8" s="324"/>
      <c r="U8" s="324"/>
      <c r="V8" s="324"/>
      <c r="W8" s="324"/>
      <c r="X8" s="324"/>
      <c r="Y8" s="324"/>
      <c r="Z8" s="330"/>
      <c r="AA8" s="324"/>
      <c r="AB8" s="324"/>
      <c r="AC8" s="324"/>
      <c r="AD8" s="324"/>
      <c r="AE8" s="324"/>
      <c r="AF8" s="324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406"/>
      <c r="BB8" s="299"/>
      <c r="BC8" s="299"/>
      <c r="BD8" s="299"/>
      <c r="BE8" s="299"/>
      <c r="BF8" s="406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</row>
    <row r="9" spans="1:88" ht="14.1" customHeight="1" thickBot="1">
      <c r="A9" s="413"/>
      <c r="B9" s="324"/>
      <c r="C9" s="744">
        <v>1</v>
      </c>
      <c r="D9" s="744"/>
      <c r="E9" s="744"/>
      <c r="F9" s="452">
        <v>2</v>
      </c>
      <c r="G9" s="452">
        <v>3</v>
      </c>
      <c r="H9" s="451">
        <v>4</v>
      </c>
      <c r="I9" s="450">
        <v>5</v>
      </c>
      <c r="J9" s="360"/>
      <c r="K9" s="322"/>
      <c r="L9" s="408"/>
      <c r="M9" s="322"/>
      <c r="N9" s="355"/>
      <c r="O9" s="356"/>
      <c r="P9" s="355"/>
      <c r="Q9" s="407"/>
      <c r="R9" s="355"/>
      <c r="S9" s="355"/>
      <c r="T9" s="324"/>
      <c r="U9" s="324"/>
      <c r="V9" s="324"/>
      <c r="W9" s="324"/>
      <c r="X9" s="324"/>
      <c r="Y9" s="324"/>
      <c r="Z9" s="330"/>
      <c r="AA9" s="324"/>
      <c r="AB9" s="324"/>
      <c r="AC9" s="324"/>
      <c r="AD9" s="324"/>
      <c r="AE9" s="324"/>
      <c r="AF9" s="324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406"/>
      <c r="BB9" s="299"/>
      <c r="BC9" s="299"/>
      <c r="BD9" s="299"/>
      <c r="BE9" s="299"/>
      <c r="BF9" s="406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</row>
    <row r="10" spans="1:88" s="438" customFormat="1" ht="29.25" hidden="1" customHeight="1" thickBot="1">
      <c r="A10" s="449"/>
      <c r="B10" s="440"/>
      <c r="C10" s="748" t="s">
        <v>911</v>
      </c>
      <c r="D10" s="749"/>
      <c r="E10" s="749"/>
      <c r="F10" s="448" t="s">
        <v>468</v>
      </c>
      <c r="G10" s="448"/>
      <c r="H10" s="447"/>
      <c r="I10" s="446">
        <f t="shared" ref="I10:I18" si="0">ROUND(G10*H10,2)</f>
        <v>0</v>
      </c>
      <c r="J10" s="445"/>
      <c r="K10" s="444"/>
      <c r="L10" s="442"/>
      <c r="M10" s="442"/>
      <c r="N10" s="440"/>
      <c r="O10" s="443"/>
      <c r="P10" s="440"/>
      <c r="Q10" s="442"/>
      <c r="R10" s="440"/>
      <c r="S10" s="440"/>
      <c r="T10" s="440"/>
      <c r="U10" s="440"/>
      <c r="V10" s="440"/>
      <c r="W10" s="440"/>
      <c r="X10" s="440"/>
      <c r="Y10" s="440"/>
      <c r="Z10" s="441"/>
      <c r="AA10" s="440"/>
      <c r="AB10" s="440"/>
      <c r="AC10" s="440"/>
      <c r="AD10" s="440"/>
      <c r="AE10" s="440"/>
      <c r="AF10" s="440"/>
      <c r="BA10" s="439"/>
      <c r="BF10" s="439"/>
    </row>
    <row r="11" spans="1:88" s="380" customFormat="1" ht="15" customHeight="1">
      <c r="A11" s="434"/>
      <c r="B11" s="396"/>
      <c r="C11" s="745" t="s">
        <v>910</v>
      </c>
      <c r="D11" s="746"/>
      <c r="E11" s="747"/>
      <c r="F11" s="433" t="s">
        <v>550</v>
      </c>
      <c r="G11" s="436">
        <v>0.5</v>
      </c>
      <c r="H11" s="432">
        <v>645.83000000000004</v>
      </c>
      <c r="I11" s="431">
        <f t="shared" si="0"/>
        <v>322.92</v>
      </c>
      <c r="J11" s="437"/>
      <c r="K11" s="396"/>
      <c r="L11" s="428"/>
      <c r="M11" s="428"/>
      <c r="N11" s="396"/>
      <c r="O11" s="429"/>
      <c r="P11" s="396"/>
      <c r="Q11" s="428"/>
      <c r="R11" s="396"/>
      <c r="S11" s="396"/>
      <c r="T11" s="396"/>
      <c r="U11" s="396"/>
      <c r="V11" s="396"/>
      <c r="W11" s="396"/>
      <c r="X11" s="396"/>
      <c r="Y11" s="396"/>
      <c r="Z11" s="427"/>
      <c r="AA11" s="396"/>
      <c r="AB11" s="396"/>
      <c r="AC11" s="396"/>
      <c r="AD11" s="396"/>
      <c r="AE11" s="396"/>
      <c r="AF11" s="396"/>
      <c r="BA11" s="426"/>
      <c r="BF11" s="426"/>
    </row>
    <row r="12" spans="1:88" s="380" customFormat="1" ht="15" customHeight="1">
      <c r="A12" s="434"/>
      <c r="B12" s="396"/>
      <c r="C12" s="750" t="s">
        <v>909</v>
      </c>
      <c r="D12" s="750"/>
      <c r="E12" s="750"/>
      <c r="F12" s="436" t="s">
        <v>532</v>
      </c>
      <c r="G12" s="436">
        <v>0.5</v>
      </c>
      <c r="H12" s="435">
        <v>416.5</v>
      </c>
      <c r="I12" s="431">
        <f t="shared" si="0"/>
        <v>208.25</v>
      </c>
      <c r="J12" s="430"/>
      <c r="K12" s="396"/>
      <c r="L12" s="428"/>
      <c r="M12" s="428"/>
      <c r="N12" s="396"/>
      <c r="O12" s="429"/>
      <c r="P12" s="396"/>
      <c r="Q12" s="428"/>
      <c r="R12" s="396"/>
      <c r="S12" s="396"/>
      <c r="T12" s="396"/>
      <c r="U12" s="396"/>
      <c r="V12" s="396"/>
      <c r="W12" s="396"/>
      <c r="X12" s="396"/>
      <c r="Y12" s="396"/>
      <c r="Z12" s="427"/>
      <c r="AA12" s="396"/>
      <c r="AB12" s="396"/>
      <c r="AC12" s="396"/>
      <c r="AD12" s="396"/>
      <c r="AE12" s="396"/>
      <c r="AF12" s="396"/>
      <c r="BA12" s="426"/>
      <c r="BF12" s="426"/>
    </row>
    <row r="13" spans="1:88" s="380" customFormat="1" ht="15" customHeight="1">
      <c r="A13" s="434"/>
      <c r="B13" s="396"/>
      <c r="C13" s="750" t="s">
        <v>908</v>
      </c>
      <c r="D13" s="750"/>
      <c r="E13" s="750"/>
      <c r="F13" s="436" t="s">
        <v>532</v>
      </c>
      <c r="G13" s="433">
        <v>0.5</v>
      </c>
      <c r="H13" s="435">
        <v>416.5</v>
      </c>
      <c r="I13" s="431">
        <f t="shared" si="0"/>
        <v>208.25</v>
      </c>
      <c r="J13" s="430"/>
      <c r="K13" s="396"/>
      <c r="L13" s="428"/>
      <c r="M13" s="428"/>
      <c r="N13" s="396"/>
      <c r="O13" s="429"/>
      <c r="P13" s="396"/>
      <c r="Q13" s="428"/>
      <c r="R13" s="396"/>
      <c r="S13" s="396"/>
      <c r="T13" s="396"/>
      <c r="U13" s="396"/>
      <c r="V13" s="396"/>
      <c r="W13" s="396"/>
      <c r="X13" s="396"/>
      <c r="Y13" s="396"/>
      <c r="Z13" s="427"/>
      <c r="AA13" s="396"/>
      <c r="AB13" s="396"/>
      <c r="AC13" s="396"/>
      <c r="AD13" s="396"/>
      <c r="AE13" s="396"/>
      <c r="AF13" s="396"/>
      <c r="BA13" s="426"/>
      <c r="BF13" s="426"/>
    </row>
    <row r="14" spans="1:88" s="380" customFormat="1" ht="15" customHeight="1">
      <c r="A14" s="434"/>
      <c r="B14" s="396"/>
      <c r="C14" s="752" t="s">
        <v>907</v>
      </c>
      <c r="D14" s="753"/>
      <c r="E14" s="754"/>
      <c r="F14" s="433" t="s">
        <v>468</v>
      </c>
      <c r="G14" s="433">
        <v>0.5</v>
      </c>
      <c r="H14" s="435">
        <v>167.92</v>
      </c>
      <c r="I14" s="431">
        <f t="shared" si="0"/>
        <v>83.96</v>
      </c>
      <c r="J14" s="430"/>
      <c r="K14" s="396"/>
      <c r="L14" s="428"/>
      <c r="M14" s="428"/>
      <c r="N14" s="396"/>
      <c r="O14" s="429"/>
      <c r="P14" s="396"/>
      <c r="Q14" s="428"/>
      <c r="R14" s="396"/>
      <c r="S14" s="396"/>
      <c r="T14" s="396"/>
      <c r="U14" s="396"/>
      <c r="V14" s="396"/>
      <c r="W14" s="396"/>
      <c r="X14" s="396"/>
      <c r="Y14" s="396"/>
      <c r="Z14" s="427"/>
      <c r="AA14" s="396"/>
      <c r="AB14" s="396"/>
      <c r="AC14" s="396"/>
      <c r="AD14" s="396"/>
      <c r="AE14" s="396"/>
      <c r="AF14" s="396"/>
      <c r="BA14" s="426"/>
      <c r="BF14" s="426"/>
    </row>
    <row r="15" spans="1:88" s="380" customFormat="1" ht="15" customHeight="1">
      <c r="A15" s="434"/>
      <c r="B15" s="396"/>
      <c r="C15" s="755" t="s">
        <v>906</v>
      </c>
      <c r="D15" s="756"/>
      <c r="E15" s="757"/>
      <c r="F15" s="433" t="s">
        <v>468</v>
      </c>
      <c r="G15" s="436">
        <v>0.5</v>
      </c>
      <c r="H15" s="435">
        <v>322.05</v>
      </c>
      <c r="I15" s="431">
        <f t="shared" si="0"/>
        <v>161.03</v>
      </c>
      <c r="J15" s="430"/>
      <c r="K15" s="396"/>
      <c r="L15" s="428"/>
      <c r="M15" s="428"/>
      <c r="N15" s="396"/>
      <c r="O15" s="429"/>
      <c r="P15" s="396"/>
      <c r="Q15" s="428"/>
      <c r="R15" s="396"/>
      <c r="S15" s="396"/>
      <c r="T15" s="396"/>
      <c r="U15" s="396"/>
      <c r="V15" s="396"/>
      <c r="W15" s="396"/>
      <c r="X15" s="396"/>
      <c r="Y15" s="396"/>
      <c r="Z15" s="427"/>
      <c r="AA15" s="396"/>
      <c r="AB15" s="396"/>
      <c r="AC15" s="396"/>
      <c r="AD15" s="396"/>
      <c r="AE15" s="396"/>
      <c r="AF15" s="396"/>
      <c r="BA15" s="426"/>
      <c r="BF15" s="426"/>
    </row>
    <row r="16" spans="1:88" s="380" customFormat="1" ht="15" customHeight="1">
      <c r="A16" s="434"/>
      <c r="B16" s="396"/>
      <c r="C16" s="758" t="s">
        <v>905</v>
      </c>
      <c r="D16" s="759"/>
      <c r="E16" s="759"/>
      <c r="F16" s="433" t="s">
        <v>532</v>
      </c>
      <c r="G16" s="433">
        <v>0.5</v>
      </c>
      <c r="H16" s="432">
        <v>217.15</v>
      </c>
      <c r="I16" s="431">
        <f t="shared" si="0"/>
        <v>108.58</v>
      </c>
      <c r="J16" s="430"/>
      <c r="K16" s="396"/>
      <c r="L16" s="428"/>
      <c r="M16" s="428"/>
      <c r="N16" s="396"/>
      <c r="O16" s="429"/>
      <c r="P16" s="396"/>
      <c r="Q16" s="428"/>
      <c r="R16" s="396"/>
      <c r="S16" s="396"/>
      <c r="T16" s="396"/>
      <c r="U16" s="396"/>
      <c r="V16" s="396"/>
      <c r="W16" s="396"/>
      <c r="X16" s="396"/>
      <c r="Y16" s="396"/>
      <c r="Z16" s="427"/>
      <c r="AA16" s="396"/>
      <c r="AB16" s="396"/>
      <c r="AC16" s="396"/>
      <c r="AD16" s="396"/>
      <c r="AE16" s="396"/>
      <c r="AF16" s="396"/>
      <c r="BA16" s="426"/>
      <c r="BF16" s="426"/>
    </row>
    <row r="17" spans="1:88" s="380" customFormat="1" ht="15" customHeight="1">
      <c r="A17" s="434"/>
      <c r="B17" s="396"/>
      <c r="C17" s="758" t="s">
        <v>904</v>
      </c>
      <c r="D17" s="759"/>
      <c r="E17" s="759"/>
      <c r="F17" s="433" t="s">
        <v>532</v>
      </c>
      <c r="G17" s="433">
        <v>0.25</v>
      </c>
      <c r="H17" s="432">
        <v>217.15</v>
      </c>
      <c r="I17" s="431">
        <f t="shared" si="0"/>
        <v>54.29</v>
      </c>
      <c r="J17" s="430"/>
      <c r="K17" s="396"/>
      <c r="L17" s="428"/>
      <c r="M17" s="428"/>
      <c r="N17" s="396"/>
      <c r="O17" s="429"/>
      <c r="P17" s="396"/>
      <c r="Q17" s="428"/>
      <c r="R17" s="396"/>
      <c r="S17" s="396"/>
      <c r="T17" s="396"/>
      <c r="U17" s="396"/>
      <c r="V17" s="396"/>
      <c r="W17" s="396"/>
      <c r="X17" s="396"/>
      <c r="Y17" s="396"/>
      <c r="Z17" s="427"/>
      <c r="AA17" s="396"/>
      <c r="AB17" s="396"/>
      <c r="AC17" s="396"/>
      <c r="AD17" s="396"/>
      <c r="AE17" s="396"/>
      <c r="AF17" s="396"/>
      <c r="BA17" s="426"/>
      <c r="BF17" s="426"/>
    </row>
    <row r="18" spans="1:88" s="380" customFormat="1" ht="15" customHeight="1" thickBot="1">
      <c r="A18" s="434"/>
      <c r="B18" s="396"/>
      <c r="C18" s="758" t="s">
        <v>903</v>
      </c>
      <c r="D18" s="759"/>
      <c r="E18" s="759"/>
      <c r="F18" s="433" t="s">
        <v>532</v>
      </c>
      <c r="G18" s="433">
        <v>0.2</v>
      </c>
      <c r="H18" s="432">
        <v>131.68</v>
      </c>
      <c r="I18" s="431">
        <f t="shared" si="0"/>
        <v>26.34</v>
      </c>
      <c r="J18" s="430"/>
      <c r="K18" s="396"/>
      <c r="L18" s="428"/>
      <c r="M18" s="428"/>
      <c r="N18" s="396"/>
      <c r="O18" s="429"/>
      <c r="P18" s="396"/>
      <c r="Q18" s="428"/>
      <c r="R18" s="396"/>
      <c r="S18" s="396"/>
      <c r="T18" s="396"/>
      <c r="U18" s="396"/>
      <c r="V18" s="396"/>
      <c r="W18" s="396"/>
      <c r="X18" s="396"/>
      <c r="Y18" s="396"/>
      <c r="Z18" s="427"/>
      <c r="AA18" s="396"/>
      <c r="AB18" s="396"/>
      <c r="AC18" s="396"/>
      <c r="AD18" s="396"/>
      <c r="AE18" s="396"/>
      <c r="AF18" s="396"/>
      <c r="BA18" s="426"/>
      <c r="BF18" s="426"/>
    </row>
    <row r="19" spans="1:88" s="380" customFormat="1" ht="16.5" customHeight="1" thickBot="1">
      <c r="A19" s="425"/>
      <c r="B19" s="382"/>
      <c r="C19" s="731" t="s">
        <v>902</v>
      </c>
      <c r="D19" s="731"/>
      <c r="E19" s="731"/>
      <c r="F19" s="424"/>
      <c r="G19" s="423"/>
      <c r="H19" s="422"/>
      <c r="I19" s="421">
        <f>SUM(I10:I18)</f>
        <v>1173.6199999999999</v>
      </c>
      <c r="J19" s="420"/>
      <c r="K19" s="419"/>
      <c r="L19" s="419"/>
      <c r="M19" s="419"/>
      <c r="N19" s="416"/>
      <c r="O19" s="418"/>
      <c r="P19" s="416"/>
      <c r="Q19" s="417"/>
      <c r="R19" s="416"/>
      <c r="S19" s="416"/>
      <c r="T19" s="382"/>
      <c r="U19" s="382"/>
      <c r="V19" s="382"/>
      <c r="W19" s="382"/>
      <c r="X19" s="382"/>
      <c r="Y19" s="382"/>
      <c r="Z19" s="415"/>
      <c r="AA19" s="382"/>
      <c r="AB19" s="382"/>
      <c r="AC19" s="382"/>
      <c r="AD19" s="382"/>
      <c r="AE19" s="382"/>
      <c r="AF19" s="382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414"/>
      <c r="BB19" s="381"/>
      <c r="BC19" s="381"/>
      <c r="BD19" s="381"/>
      <c r="BE19" s="381"/>
      <c r="BF19" s="414"/>
      <c r="BG19" s="381"/>
      <c r="BH19" s="381"/>
      <c r="BI19" s="381"/>
      <c r="BJ19" s="381"/>
      <c r="BK19" s="381"/>
      <c r="BL19" s="381"/>
      <c r="BM19" s="381"/>
      <c r="BN19" s="381"/>
      <c r="BO19" s="381"/>
      <c r="BP19" s="381"/>
      <c r="BQ19" s="381"/>
      <c r="BR19" s="381"/>
      <c r="BS19" s="381"/>
      <c r="BT19" s="381"/>
      <c r="BU19" s="381"/>
      <c r="BV19" s="381"/>
      <c r="BW19" s="381"/>
      <c r="BX19" s="381"/>
      <c r="BY19" s="381"/>
      <c r="BZ19" s="381"/>
      <c r="CA19" s="381"/>
      <c r="CB19" s="381"/>
      <c r="CC19" s="381"/>
      <c r="CD19" s="381"/>
      <c r="CE19" s="381"/>
      <c r="CF19" s="381"/>
      <c r="CG19" s="381"/>
      <c r="CH19" s="381"/>
      <c r="CI19" s="381"/>
      <c r="CJ19" s="381"/>
    </row>
    <row r="20" spans="1:88" s="380" customFormat="1" ht="16.5" customHeight="1" thickBot="1">
      <c r="A20" s="425"/>
      <c r="B20" s="382"/>
      <c r="C20" s="731" t="s">
        <v>901</v>
      </c>
      <c r="D20" s="731"/>
      <c r="E20" s="731"/>
      <c r="F20" s="424"/>
      <c r="G20" s="423"/>
      <c r="H20" s="422"/>
      <c r="I20" s="421">
        <f>I19*1.03</f>
        <v>1208.8285999999998</v>
      </c>
      <c r="J20" s="420"/>
      <c r="K20" s="419"/>
      <c r="L20" s="419"/>
      <c r="M20" s="419"/>
      <c r="N20" s="416"/>
      <c r="O20" s="418"/>
      <c r="P20" s="416"/>
      <c r="Q20" s="417"/>
      <c r="R20" s="416"/>
      <c r="S20" s="416"/>
      <c r="T20" s="382"/>
      <c r="U20" s="382"/>
      <c r="V20" s="382"/>
      <c r="W20" s="382"/>
      <c r="X20" s="382"/>
      <c r="Y20" s="382"/>
      <c r="Z20" s="415"/>
      <c r="AA20" s="382"/>
      <c r="AB20" s="382"/>
      <c r="AC20" s="382"/>
      <c r="AD20" s="382"/>
      <c r="AE20" s="382"/>
      <c r="AF20" s="382"/>
      <c r="AG20" s="381"/>
      <c r="AH20" s="381"/>
      <c r="AI20" s="381"/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414"/>
      <c r="BB20" s="381"/>
      <c r="BC20" s="381"/>
      <c r="BD20" s="381"/>
      <c r="BE20" s="381"/>
      <c r="BF20" s="414"/>
      <c r="BG20" s="381"/>
      <c r="BH20" s="381"/>
      <c r="BI20" s="381"/>
      <c r="BJ20" s="381"/>
      <c r="BK20" s="381"/>
      <c r="BL20" s="381"/>
      <c r="BM20" s="381"/>
      <c r="BN20" s="381"/>
      <c r="BO20" s="381"/>
      <c r="BP20" s="381"/>
      <c r="BQ20" s="381"/>
      <c r="BR20" s="381"/>
      <c r="BS20" s="381"/>
      <c r="BT20" s="381"/>
      <c r="BU20" s="381"/>
      <c r="BV20" s="38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</row>
    <row r="21" spans="1:88" ht="16.5" customHeight="1">
      <c r="A21" s="413"/>
      <c r="B21" s="324"/>
      <c r="C21" s="378"/>
      <c r="D21" s="412"/>
      <c r="E21" s="412"/>
      <c r="F21" s="362"/>
      <c r="G21" s="411"/>
      <c r="H21" s="410"/>
      <c r="I21" s="335"/>
      <c r="J21" s="409"/>
      <c r="K21" s="408"/>
      <c r="L21" s="408"/>
      <c r="M21" s="408"/>
      <c r="N21" s="355"/>
      <c r="O21" s="356"/>
      <c r="P21" s="355"/>
      <c r="Q21" s="407"/>
      <c r="R21" s="355"/>
      <c r="S21" s="355"/>
      <c r="T21" s="324"/>
      <c r="U21" s="324"/>
      <c r="V21" s="324"/>
      <c r="W21" s="324"/>
      <c r="X21" s="324"/>
      <c r="Y21" s="324"/>
      <c r="Z21" s="330"/>
      <c r="AA21" s="324"/>
      <c r="AB21" s="324"/>
      <c r="AC21" s="324"/>
      <c r="AD21" s="324"/>
      <c r="AE21" s="324"/>
      <c r="AF21" s="324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406"/>
      <c r="BB21" s="299"/>
      <c r="BC21" s="299"/>
      <c r="BD21" s="299"/>
      <c r="BE21" s="299"/>
      <c r="BF21" s="406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</row>
    <row r="22" spans="1:88" ht="16.5" customHeight="1">
      <c r="A22" s="413"/>
      <c r="B22" s="324"/>
      <c r="C22" s="378"/>
      <c r="D22" s="412"/>
      <c r="E22" s="412"/>
      <c r="F22" s="362"/>
      <c r="G22" s="411"/>
      <c r="H22" s="410"/>
      <c r="I22" s="335"/>
      <c r="J22" s="409"/>
      <c r="K22" s="408"/>
      <c r="L22" s="408"/>
      <c r="M22" s="408"/>
      <c r="N22" s="355"/>
      <c r="O22" s="356"/>
      <c r="P22" s="355"/>
      <c r="Q22" s="407"/>
      <c r="R22" s="355"/>
      <c r="S22" s="355"/>
      <c r="T22" s="324"/>
      <c r="U22" s="324"/>
      <c r="V22" s="324"/>
      <c r="W22" s="324"/>
      <c r="X22" s="324"/>
      <c r="Y22" s="324"/>
      <c r="Z22" s="330"/>
      <c r="AA22" s="324"/>
      <c r="AB22" s="324"/>
      <c r="AC22" s="324"/>
      <c r="AD22" s="324"/>
      <c r="AE22" s="324"/>
      <c r="AF22" s="324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406"/>
      <c r="BB22" s="299"/>
      <c r="BC22" s="299"/>
      <c r="BD22" s="299"/>
      <c r="BE22" s="299"/>
      <c r="BF22" s="406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</row>
    <row r="23" spans="1:88" ht="16.5" customHeight="1">
      <c r="A23" s="362" t="s">
        <v>856</v>
      </c>
      <c r="B23" s="325" t="s">
        <v>900</v>
      </c>
      <c r="C23" s="325"/>
      <c r="D23" s="325"/>
      <c r="E23" s="325" t="s">
        <v>899</v>
      </c>
      <c r="F23" s="325"/>
      <c r="G23" s="324"/>
      <c r="H23" s="344" t="s">
        <v>898</v>
      </c>
      <c r="I23" s="324"/>
      <c r="J23" s="334"/>
      <c r="K23" s="334"/>
      <c r="L23" s="334"/>
      <c r="M23" s="324"/>
      <c r="N23" s="405"/>
      <c r="O23" s="335">
        <f>I32</f>
        <v>5875.9124087591235</v>
      </c>
      <c r="P23" s="333"/>
      <c r="Q23" s="332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</row>
    <row r="24" spans="1:88" ht="12.2" customHeight="1" thickBot="1">
      <c r="A24" s="362"/>
      <c r="B24" s="404"/>
      <c r="C24" s="325"/>
      <c r="D24" s="325"/>
      <c r="E24" s="325"/>
      <c r="F24" s="325"/>
      <c r="G24" s="324"/>
      <c r="H24" s="404"/>
      <c r="I24" s="324"/>
      <c r="J24" s="334"/>
      <c r="K24" s="334"/>
      <c r="L24" s="334"/>
      <c r="M24" s="324"/>
      <c r="N24" s="403"/>
      <c r="O24" s="343"/>
      <c r="P24" s="324"/>
      <c r="Q24" s="332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</row>
    <row r="25" spans="1:88" ht="14.1" customHeight="1" thickBot="1">
      <c r="A25" s="344"/>
      <c r="B25" s="731" t="s">
        <v>194</v>
      </c>
      <c r="C25" s="733" t="s">
        <v>897</v>
      </c>
      <c r="D25" s="733"/>
      <c r="E25" s="733"/>
      <c r="F25" s="733" t="s">
        <v>896</v>
      </c>
      <c r="G25" s="733"/>
      <c r="H25" s="762" t="s">
        <v>895</v>
      </c>
      <c r="I25" s="763" t="s">
        <v>894</v>
      </c>
      <c r="J25" s="363"/>
      <c r="K25" s="344"/>
      <c r="L25" s="334"/>
      <c r="M25" s="324"/>
      <c r="N25" s="334"/>
      <c r="O25" s="343"/>
      <c r="P25" s="324"/>
      <c r="Q25" s="326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</row>
    <row r="26" spans="1:88" ht="14.1" customHeight="1" thickBot="1">
      <c r="A26" s="344"/>
      <c r="B26" s="731"/>
      <c r="C26" s="733"/>
      <c r="D26" s="733"/>
      <c r="E26" s="733"/>
      <c r="F26" s="733"/>
      <c r="G26" s="733"/>
      <c r="H26" s="762"/>
      <c r="I26" s="763"/>
      <c r="J26" s="363"/>
      <c r="K26" s="344"/>
      <c r="L26" s="334"/>
      <c r="M26" s="324"/>
      <c r="N26" s="334"/>
      <c r="O26" s="343"/>
      <c r="P26" s="324"/>
      <c r="Q26" s="326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</row>
    <row r="27" spans="1:88" ht="19.5" customHeight="1" thickBot="1">
      <c r="A27" s="344"/>
      <c r="B27" s="731"/>
      <c r="C27" s="733"/>
      <c r="D27" s="733"/>
      <c r="E27" s="733"/>
      <c r="F27" s="733"/>
      <c r="G27" s="733"/>
      <c r="H27" s="762"/>
      <c r="I27" s="763"/>
      <c r="J27" s="363"/>
      <c r="K27" s="363"/>
      <c r="L27" s="334"/>
      <c r="M27" s="324"/>
      <c r="N27" s="334"/>
      <c r="O27" s="343"/>
      <c r="P27" s="324"/>
      <c r="Q27" s="326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</row>
    <row r="28" spans="1:88" s="380" customFormat="1" ht="16.5" customHeight="1">
      <c r="A28" s="402"/>
      <c r="B28" s="393">
        <v>1</v>
      </c>
      <c r="C28" s="741" t="s">
        <v>893</v>
      </c>
      <c r="D28" s="741"/>
      <c r="E28" s="741"/>
      <c r="F28" s="751">
        <v>4.5999999999999996</v>
      </c>
      <c r="G28" s="751"/>
      <c r="H28" s="395"/>
      <c r="I28" s="394"/>
      <c r="J28" s="401"/>
      <c r="K28" s="401"/>
      <c r="L28" s="400"/>
      <c r="M28" s="396"/>
      <c r="N28" s="399"/>
      <c r="O28" s="398"/>
      <c r="P28" s="396"/>
      <c r="Q28" s="397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</row>
    <row r="29" spans="1:88" s="380" customFormat="1" ht="29.25" customHeight="1">
      <c r="A29" s="379"/>
      <c r="B29" s="393">
        <v>1</v>
      </c>
      <c r="C29" s="741" t="s">
        <v>892</v>
      </c>
      <c r="D29" s="741"/>
      <c r="E29" s="741"/>
      <c r="F29" s="739">
        <f>F28</f>
        <v>4.5999999999999996</v>
      </c>
      <c r="G29" s="739"/>
      <c r="H29" s="395"/>
      <c r="I29" s="394"/>
      <c r="J29" s="387"/>
      <c r="K29" s="387"/>
      <c r="L29" s="386"/>
      <c r="M29" s="382"/>
      <c r="N29" s="385"/>
      <c r="O29" s="384"/>
      <c r="P29" s="382"/>
      <c r="Q29" s="383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88" s="380" customFormat="1" ht="15.75" customHeight="1">
      <c r="A30" s="379"/>
      <c r="B30" s="393">
        <v>2</v>
      </c>
      <c r="C30" s="741" t="s">
        <v>891</v>
      </c>
      <c r="D30" s="741"/>
      <c r="E30" s="741"/>
      <c r="F30" s="739">
        <f>F28</f>
        <v>4.5999999999999996</v>
      </c>
      <c r="G30" s="739"/>
      <c r="H30" s="395"/>
      <c r="I30" s="394"/>
      <c r="J30" s="387"/>
      <c r="K30" s="387"/>
      <c r="L30" s="386"/>
      <c r="M30" s="382"/>
      <c r="N30" s="385"/>
      <c r="O30" s="384"/>
      <c r="P30" s="382"/>
      <c r="Q30" s="383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</row>
    <row r="31" spans="1:88" s="380" customFormat="1" ht="16.5" customHeight="1" thickBot="1">
      <c r="A31" s="379"/>
      <c r="B31" s="393"/>
      <c r="C31" s="760" t="s">
        <v>847</v>
      </c>
      <c r="D31" s="760"/>
      <c r="E31" s="760"/>
      <c r="F31" s="764">
        <f>SUM(F28:F30)</f>
        <v>13.799999999999999</v>
      </c>
      <c r="G31" s="764"/>
      <c r="H31" s="392">
        <f>I36</f>
        <v>425.79075425790751</v>
      </c>
      <c r="I31" s="391">
        <f>F31*H31</f>
        <v>5875.9124087591235</v>
      </c>
      <c r="J31" s="387"/>
      <c r="K31" s="387"/>
      <c r="L31" s="386"/>
      <c r="M31" s="382"/>
      <c r="N31" s="385"/>
      <c r="O31" s="384"/>
      <c r="P31" s="382"/>
      <c r="Q31" s="383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</row>
    <row r="32" spans="1:88" s="380" customFormat="1" ht="21.75" customHeight="1" thickBot="1">
      <c r="A32" s="379"/>
      <c r="B32" s="390"/>
      <c r="C32" s="762" t="s">
        <v>890</v>
      </c>
      <c r="D32" s="762"/>
      <c r="E32" s="762"/>
      <c r="F32" s="765">
        <f>F31</f>
        <v>13.799999999999999</v>
      </c>
      <c r="G32" s="765"/>
      <c r="H32" s="389"/>
      <c r="I32" s="388">
        <f>SUM(I31:I31)</f>
        <v>5875.9124087591235</v>
      </c>
      <c r="J32" s="387"/>
      <c r="K32" s="387"/>
      <c r="L32" s="386"/>
      <c r="M32" s="382"/>
      <c r="N32" s="385"/>
      <c r="O32" s="384"/>
      <c r="P32" s="382"/>
      <c r="Q32" s="383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  <c r="BL32" s="381"/>
      <c r="BM32" s="381"/>
      <c r="BN32" s="381"/>
      <c r="BO32" s="381"/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</row>
    <row r="33" spans="1:88" ht="15.75" customHeight="1">
      <c r="A33" s="344"/>
      <c r="B33" s="379"/>
      <c r="C33" s="378"/>
      <c r="D33" s="377"/>
      <c r="E33" s="377"/>
      <c r="F33" s="376"/>
      <c r="G33" s="375"/>
      <c r="H33" s="374"/>
      <c r="I33" s="373"/>
      <c r="J33" s="372"/>
      <c r="K33" s="364"/>
      <c r="L33" s="334"/>
      <c r="M33" s="324"/>
      <c r="N33" s="363"/>
      <c r="O33" s="343"/>
      <c r="P33" s="324"/>
      <c r="Q33" s="326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</row>
    <row r="34" spans="1:88" ht="15.75" customHeight="1">
      <c r="A34" s="344"/>
      <c r="B34" s="371" t="s">
        <v>889</v>
      </c>
      <c r="C34" s="371"/>
      <c r="D34" s="371"/>
      <c r="E34" s="371"/>
      <c r="F34" s="371"/>
      <c r="G34" s="370"/>
      <c r="H34" s="370"/>
      <c r="I34" s="369">
        <v>70000</v>
      </c>
      <c r="J34" s="766"/>
      <c r="K34" s="766"/>
      <c r="L34" s="766"/>
      <c r="M34" s="766"/>
      <c r="N34" s="766"/>
      <c r="O34" s="343"/>
      <c r="P34" s="324"/>
      <c r="Q34" s="326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</row>
    <row r="35" spans="1:88" ht="14.1" customHeight="1">
      <c r="A35" s="344"/>
      <c r="B35" s="365" t="s">
        <v>888</v>
      </c>
      <c r="C35" s="365"/>
      <c r="D35" s="365"/>
      <c r="E35" s="365"/>
      <c r="F35" s="365"/>
      <c r="G35" s="337"/>
      <c r="H35" s="337"/>
      <c r="I35" s="368">
        <v>164.4</v>
      </c>
      <c r="J35" s="368"/>
      <c r="K35" s="367"/>
      <c r="L35" s="322"/>
      <c r="M35" s="355"/>
      <c r="N35" s="366"/>
      <c r="O35" s="343"/>
      <c r="P35" s="324"/>
      <c r="Q35" s="326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</row>
    <row r="36" spans="1:88" ht="14.1" customHeight="1">
      <c r="A36" s="344"/>
      <c r="B36" s="365" t="s">
        <v>887</v>
      </c>
      <c r="C36" s="365"/>
      <c r="D36" s="365"/>
      <c r="E36" s="365"/>
      <c r="F36" s="365"/>
      <c r="G36" s="337"/>
      <c r="H36" s="337"/>
      <c r="I36" s="337">
        <f>I34/I35</f>
        <v>425.79075425790751</v>
      </c>
      <c r="J36" s="368"/>
      <c r="K36" s="367"/>
      <c r="L36" s="322"/>
      <c r="M36" s="355"/>
      <c r="N36" s="366"/>
      <c r="O36" s="343"/>
      <c r="P36" s="324"/>
      <c r="Q36" s="326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</row>
    <row r="37" spans="1:88" ht="14.1" customHeight="1">
      <c r="A37" s="344"/>
      <c r="B37" s="365"/>
      <c r="C37" s="365"/>
      <c r="D37" s="365"/>
      <c r="E37" s="365"/>
      <c r="F37" s="365"/>
      <c r="G37" s="337"/>
      <c r="H37" s="337"/>
      <c r="I37" s="337"/>
      <c r="J37" s="368"/>
      <c r="K37" s="367"/>
      <c r="L37" s="322"/>
      <c r="M37" s="355"/>
      <c r="N37" s="366"/>
      <c r="O37" s="343"/>
      <c r="P37" s="324"/>
      <c r="Q37" s="326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</row>
    <row r="38" spans="1:88" ht="14.1" customHeight="1">
      <c r="A38" s="344"/>
      <c r="B38" s="365"/>
      <c r="C38" s="365"/>
      <c r="D38" s="365"/>
      <c r="E38" s="365"/>
      <c r="F38" s="365"/>
      <c r="G38" s="337"/>
      <c r="H38" s="337"/>
      <c r="I38" s="337"/>
      <c r="J38" s="368"/>
      <c r="K38" s="367"/>
      <c r="L38" s="322"/>
      <c r="M38" s="355"/>
      <c r="N38" s="366"/>
      <c r="O38" s="343"/>
      <c r="P38" s="324"/>
      <c r="Q38" s="326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</row>
    <row r="39" spans="1:88" ht="14.1" customHeight="1">
      <c r="A39" s="344"/>
      <c r="B39" s="365"/>
      <c r="C39" s="365"/>
      <c r="D39" s="365"/>
      <c r="E39" s="365"/>
      <c r="F39" s="365"/>
      <c r="G39" s="337"/>
      <c r="H39" s="337"/>
      <c r="I39" s="337"/>
      <c r="J39" s="368"/>
      <c r="K39" s="367"/>
      <c r="L39" s="322"/>
      <c r="M39" s="355"/>
      <c r="N39" s="366"/>
      <c r="O39" s="343"/>
      <c r="P39" s="324"/>
      <c r="Q39" s="326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</row>
    <row r="40" spans="1:88" ht="14.1" customHeight="1">
      <c r="A40" s="344"/>
      <c r="B40" s="365"/>
      <c r="C40" s="365"/>
      <c r="D40" s="365"/>
      <c r="E40" s="365"/>
      <c r="F40" s="365"/>
      <c r="G40" s="337"/>
      <c r="H40" s="337"/>
      <c r="I40" s="337"/>
      <c r="J40" s="337"/>
      <c r="K40" s="364"/>
      <c r="L40" s="334"/>
      <c r="M40" s="324"/>
      <c r="N40" s="363"/>
      <c r="O40" s="343"/>
      <c r="P40" s="324"/>
      <c r="Q40" s="326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</row>
    <row r="41" spans="1:88" ht="14.1" customHeight="1">
      <c r="A41" s="362" t="s">
        <v>854</v>
      </c>
      <c r="B41" s="325" t="s">
        <v>886</v>
      </c>
      <c r="C41" s="324"/>
      <c r="D41" s="324"/>
      <c r="E41" s="324"/>
      <c r="F41" s="334"/>
      <c r="G41" s="334"/>
      <c r="H41" s="334"/>
      <c r="I41" s="341"/>
      <c r="J41" s="334"/>
      <c r="K41" s="324"/>
      <c r="L41" s="341"/>
      <c r="M41" s="341"/>
      <c r="N41" s="324"/>
      <c r="O41" s="335">
        <f>H47</f>
        <v>35393.67</v>
      </c>
      <c r="P41" s="324"/>
      <c r="Q41" s="332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</row>
    <row r="42" spans="1:88" ht="14.1" customHeight="1" thickBot="1">
      <c r="A42" s="344"/>
      <c r="B42" s="324"/>
      <c r="C42" s="324"/>
      <c r="D42" s="324"/>
      <c r="E42" s="324"/>
      <c r="F42" s="341"/>
      <c r="G42" s="341"/>
      <c r="H42" s="324"/>
      <c r="I42" s="324"/>
      <c r="J42" s="341"/>
      <c r="K42" s="324"/>
      <c r="L42" s="341"/>
      <c r="M42" s="341"/>
      <c r="N42" s="324"/>
      <c r="O42" s="343"/>
      <c r="P42" s="324"/>
      <c r="Q42" s="31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</row>
    <row r="43" spans="1:88" ht="43.5" customHeight="1" thickBot="1">
      <c r="A43" s="344"/>
      <c r="B43" s="767" t="s">
        <v>885</v>
      </c>
      <c r="C43" s="767"/>
      <c r="D43" s="767"/>
      <c r="E43" s="347" t="s">
        <v>884</v>
      </c>
      <c r="F43" s="737" t="s">
        <v>883</v>
      </c>
      <c r="G43" s="737"/>
      <c r="H43" s="361" t="s">
        <v>882</v>
      </c>
      <c r="I43" s="735" t="s">
        <v>881</v>
      </c>
      <c r="J43" s="735"/>
      <c r="K43" s="735"/>
      <c r="L43" s="735"/>
      <c r="M43" s="341"/>
      <c r="N43" s="324"/>
      <c r="O43" s="343"/>
      <c r="P43" s="324"/>
      <c r="Q43" s="31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</row>
    <row r="44" spans="1:88" s="353" customFormat="1" ht="17.45" customHeight="1">
      <c r="A44" s="360"/>
      <c r="B44" s="738" t="s">
        <v>880</v>
      </c>
      <c r="C44" s="738"/>
      <c r="D44" s="738"/>
      <c r="E44" s="359">
        <f>F29</f>
        <v>4.5999999999999996</v>
      </c>
      <c r="F44" s="739">
        <v>1330.39</v>
      </c>
      <c r="G44" s="739"/>
      <c r="H44" s="358">
        <f>ROUND(E44*F44,2)</f>
        <v>6119.79</v>
      </c>
      <c r="I44" s="740" t="s">
        <v>879</v>
      </c>
      <c r="J44" s="740"/>
      <c r="K44" s="740"/>
      <c r="L44" s="740"/>
      <c r="M44" s="357"/>
      <c r="N44" s="355"/>
      <c r="O44" s="356"/>
      <c r="P44" s="355"/>
      <c r="Q44" s="328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354"/>
      <c r="BI44" s="354"/>
      <c r="BJ44" s="354"/>
      <c r="BK44" s="354"/>
      <c r="BL44" s="354"/>
      <c r="BM44" s="354"/>
      <c r="BN44" s="354"/>
      <c r="BO44" s="354"/>
      <c r="BP44" s="354"/>
      <c r="BQ44" s="354"/>
      <c r="BR44" s="354"/>
      <c r="BS44" s="354"/>
      <c r="BT44" s="354"/>
      <c r="BU44" s="354"/>
      <c r="BV44" s="354"/>
      <c r="BW44" s="354"/>
      <c r="BX44" s="354"/>
      <c r="BY44" s="354"/>
      <c r="BZ44" s="354"/>
      <c r="CA44" s="354"/>
      <c r="CB44" s="354"/>
      <c r="CC44" s="354"/>
      <c r="CD44" s="354"/>
      <c r="CE44" s="354"/>
      <c r="CF44" s="354"/>
      <c r="CG44" s="354"/>
      <c r="CH44" s="354"/>
      <c r="CI44" s="354"/>
      <c r="CJ44" s="354"/>
    </row>
    <row r="45" spans="1:88" ht="28.5" customHeight="1">
      <c r="A45" s="344"/>
      <c r="B45" s="750" t="s">
        <v>878</v>
      </c>
      <c r="C45" s="750"/>
      <c r="D45" s="750"/>
      <c r="E45" s="351">
        <v>2</v>
      </c>
      <c r="F45" s="739">
        <v>14500</v>
      </c>
      <c r="G45" s="739"/>
      <c r="H45" s="350">
        <f>ROUND(E45*F45,2)</f>
        <v>29000</v>
      </c>
      <c r="I45" s="740" t="s">
        <v>877</v>
      </c>
      <c r="J45" s="740"/>
      <c r="K45" s="740"/>
      <c r="L45" s="740"/>
      <c r="M45" s="341"/>
      <c r="N45" s="324"/>
      <c r="O45" s="343"/>
      <c r="P45" s="324"/>
      <c r="Q45" s="31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</row>
    <row r="46" spans="1:88" ht="30.2" customHeight="1" thickBot="1">
      <c r="A46" s="352"/>
      <c r="B46" s="750" t="s">
        <v>876</v>
      </c>
      <c r="C46" s="750"/>
      <c r="D46" s="750"/>
      <c r="E46" s="351">
        <f>E45</f>
        <v>2</v>
      </c>
      <c r="F46" s="751">
        <v>136.94</v>
      </c>
      <c r="G46" s="751"/>
      <c r="H46" s="350">
        <f>ROUND(E46*F46,2)</f>
        <v>273.88</v>
      </c>
      <c r="I46" s="761" t="s">
        <v>875</v>
      </c>
      <c r="J46" s="761"/>
      <c r="K46" s="761"/>
      <c r="L46" s="761"/>
      <c r="M46" s="349"/>
      <c r="N46" s="321"/>
      <c r="O46" s="348"/>
      <c r="P46" s="321"/>
      <c r="Q46" s="304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</row>
    <row r="47" spans="1:88" ht="17.45" customHeight="1" thickBot="1">
      <c r="A47" s="344"/>
      <c r="B47" s="731" t="s">
        <v>847</v>
      </c>
      <c r="C47" s="731"/>
      <c r="D47" s="731"/>
      <c r="E47" s="347"/>
      <c r="F47" s="732"/>
      <c r="G47" s="732"/>
      <c r="H47" s="346">
        <f>SUM(H44:H46)</f>
        <v>35393.67</v>
      </c>
      <c r="I47" s="735"/>
      <c r="J47" s="735"/>
      <c r="K47" s="735"/>
      <c r="L47" s="735"/>
      <c r="M47" s="341"/>
      <c r="N47" s="324"/>
      <c r="O47" s="343"/>
      <c r="P47" s="324"/>
      <c r="Q47" s="31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</row>
    <row r="48" spans="1:88" ht="14.1" customHeight="1">
      <c r="A48" s="344"/>
      <c r="B48" s="324"/>
      <c r="C48" s="324"/>
      <c r="D48" s="324"/>
      <c r="E48" s="324"/>
      <c r="F48" s="341"/>
      <c r="G48" s="341"/>
      <c r="H48" s="324"/>
      <c r="I48" s="324"/>
      <c r="J48" s="341"/>
      <c r="K48" s="324"/>
      <c r="L48" s="341"/>
      <c r="M48" s="341"/>
      <c r="N48" s="324"/>
      <c r="O48" s="343"/>
      <c r="P48" s="324"/>
      <c r="Q48" s="31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</row>
    <row r="49" spans="1:88" ht="14.1" customHeight="1">
      <c r="A49" s="336"/>
      <c r="B49" s="324"/>
      <c r="C49" s="324"/>
      <c r="D49" s="324"/>
      <c r="E49" s="324"/>
      <c r="F49" s="324"/>
      <c r="G49" s="324"/>
      <c r="H49" s="345"/>
      <c r="I49" s="344"/>
      <c r="J49" s="324"/>
      <c r="K49" s="324"/>
      <c r="L49" s="334"/>
      <c r="M49" s="334"/>
      <c r="N49" s="334"/>
      <c r="O49" s="343"/>
      <c r="P49" s="324"/>
      <c r="Q49" s="330"/>
      <c r="R49" s="334"/>
      <c r="S49" s="324"/>
      <c r="T49" s="324"/>
      <c r="U49" s="324"/>
      <c r="V49" s="324"/>
      <c r="W49" s="324"/>
      <c r="X49" s="334"/>
      <c r="Y49" s="324"/>
      <c r="Z49" s="324"/>
      <c r="AA49" s="324"/>
      <c r="AB49" s="324"/>
      <c r="AC49" s="324"/>
      <c r="AD49" s="324"/>
      <c r="AE49" s="324"/>
      <c r="AF49" s="324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</row>
    <row r="50" spans="1:88" ht="14.1" customHeight="1">
      <c r="A50" s="342" t="s">
        <v>852</v>
      </c>
      <c r="B50" s="325" t="s">
        <v>874</v>
      </c>
      <c r="C50" s="324"/>
      <c r="D50" s="325"/>
      <c r="E50" s="324"/>
      <c r="F50" s="324"/>
      <c r="G50" s="324"/>
      <c r="H50" s="341"/>
      <c r="I50" s="341"/>
      <c r="J50" s="324"/>
      <c r="K50" s="340">
        <f>130*0.85</f>
        <v>110.5</v>
      </c>
      <c r="L50" s="333" t="s">
        <v>161</v>
      </c>
      <c r="M50" s="339" t="s">
        <v>872</v>
      </c>
      <c r="N50" s="324"/>
      <c r="O50" s="335">
        <f>I32*K50/100</f>
        <v>6492.8832116788308</v>
      </c>
      <c r="P50" s="324"/>
      <c r="Q50" s="332"/>
      <c r="R50" s="325"/>
      <c r="S50" s="325"/>
      <c r="T50" s="324"/>
      <c r="U50" s="324"/>
      <c r="V50" s="324"/>
      <c r="W50" s="325"/>
      <c r="X50" s="325"/>
      <c r="Y50" s="324"/>
      <c r="Z50" s="324"/>
      <c r="AA50" s="324"/>
      <c r="AB50" s="324"/>
      <c r="AC50" s="324"/>
      <c r="AD50" s="324"/>
      <c r="AE50" s="324"/>
      <c r="AF50" s="324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</row>
    <row r="51" spans="1:88" ht="24.75" customHeight="1">
      <c r="A51" s="336"/>
      <c r="B51" s="734" t="s">
        <v>873</v>
      </c>
      <c r="C51" s="734"/>
      <c r="D51" s="734"/>
      <c r="E51" s="734"/>
      <c r="F51" s="734"/>
      <c r="G51" s="734"/>
      <c r="H51" s="734"/>
      <c r="I51" s="734"/>
      <c r="J51" s="734"/>
      <c r="K51" s="324"/>
      <c r="L51" s="324"/>
      <c r="M51" s="338"/>
      <c r="N51" s="324"/>
      <c r="O51" s="337"/>
      <c r="P51" s="324"/>
      <c r="Q51" s="324"/>
      <c r="R51" s="324"/>
      <c r="S51" s="324"/>
      <c r="T51" s="324"/>
      <c r="U51" s="330"/>
      <c r="V51" s="324"/>
      <c r="W51" s="324"/>
      <c r="X51" s="324"/>
      <c r="Y51" s="324"/>
      <c r="Z51" s="330"/>
      <c r="AA51" s="324"/>
      <c r="AB51" s="324"/>
      <c r="AC51" s="324"/>
      <c r="AD51" s="324"/>
      <c r="AE51" s="324"/>
      <c r="AF51" s="324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</row>
    <row r="52" spans="1:88" ht="14.1" customHeight="1">
      <c r="A52" s="336"/>
      <c r="B52" s="324"/>
      <c r="C52" s="324"/>
      <c r="D52" s="324"/>
      <c r="E52" s="324"/>
      <c r="F52" s="324"/>
      <c r="G52" s="334"/>
      <c r="H52" s="324"/>
      <c r="I52" s="324"/>
      <c r="J52" s="334"/>
      <c r="K52" s="324"/>
      <c r="L52" s="324"/>
      <c r="M52" s="334"/>
      <c r="N52" s="324"/>
      <c r="O52" s="335"/>
      <c r="P52" s="334"/>
      <c r="Q52" s="333"/>
      <c r="R52" s="324"/>
      <c r="S52" s="324"/>
      <c r="T52" s="324"/>
      <c r="U52" s="330"/>
      <c r="V52" s="324"/>
      <c r="W52" s="324"/>
      <c r="X52" s="324"/>
      <c r="Y52" s="324"/>
      <c r="Z52" s="330"/>
      <c r="AA52" s="324"/>
      <c r="AB52" s="324"/>
      <c r="AC52" s="324"/>
      <c r="AD52" s="324"/>
      <c r="AE52" s="324"/>
      <c r="AF52" s="324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</row>
    <row r="53" spans="1:88" ht="14.1" customHeight="1">
      <c r="A53" s="336"/>
      <c r="B53" s="324"/>
      <c r="C53" s="324"/>
      <c r="D53" s="324"/>
      <c r="E53" s="324"/>
      <c r="F53" s="324"/>
      <c r="G53" s="334"/>
      <c r="H53" s="324"/>
      <c r="I53" s="324"/>
      <c r="J53" s="334"/>
      <c r="K53" s="324"/>
      <c r="L53" s="324"/>
      <c r="M53" s="334"/>
      <c r="N53" s="324"/>
      <c r="O53" s="335"/>
      <c r="P53" s="334"/>
      <c r="Q53" s="333"/>
      <c r="R53" s="324"/>
      <c r="S53" s="324"/>
      <c r="T53" s="324"/>
      <c r="U53" s="330"/>
      <c r="V53" s="324"/>
      <c r="W53" s="324"/>
      <c r="X53" s="324"/>
      <c r="Y53" s="324"/>
      <c r="Z53" s="330"/>
      <c r="AA53" s="324"/>
      <c r="AB53" s="324"/>
      <c r="AC53" s="324"/>
      <c r="AD53" s="324"/>
      <c r="AE53" s="324"/>
      <c r="AF53" s="324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</row>
    <row r="54" spans="1:88" ht="14.1" customHeight="1">
      <c r="A54" s="342" t="s">
        <v>850</v>
      </c>
      <c r="B54" s="325" t="s">
        <v>849</v>
      </c>
      <c r="C54" s="324"/>
      <c r="D54" s="325"/>
      <c r="E54" s="324"/>
      <c r="F54" s="324"/>
      <c r="G54" s="324"/>
      <c r="H54" s="341"/>
      <c r="I54" s="341"/>
      <c r="J54" s="324"/>
      <c r="K54" s="340">
        <f>89*0.8</f>
        <v>71.2</v>
      </c>
      <c r="L54" s="333" t="s">
        <v>161</v>
      </c>
      <c r="M54" s="339" t="s">
        <v>872</v>
      </c>
      <c r="N54" s="324"/>
      <c r="O54" s="335">
        <f>I32*K54/100</f>
        <v>4183.649635036496</v>
      </c>
      <c r="P54" s="324"/>
      <c r="Q54" s="332"/>
      <c r="R54" s="325"/>
      <c r="S54" s="325"/>
      <c r="T54" s="324"/>
      <c r="U54" s="324"/>
      <c r="V54" s="324"/>
      <c r="W54" s="325"/>
      <c r="X54" s="325"/>
      <c r="Y54" s="324"/>
      <c r="Z54" s="324"/>
      <c r="AA54" s="324"/>
      <c r="AB54" s="324"/>
      <c r="AC54" s="324"/>
      <c r="AD54" s="324"/>
      <c r="AE54" s="324"/>
      <c r="AF54" s="324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</row>
    <row r="55" spans="1:88" ht="24.75" customHeight="1">
      <c r="A55" s="336"/>
      <c r="B55" s="734" t="s">
        <v>871</v>
      </c>
      <c r="C55" s="734"/>
      <c r="D55" s="734"/>
      <c r="E55" s="734"/>
      <c r="F55" s="734"/>
      <c r="G55" s="734"/>
      <c r="H55" s="734"/>
      <c r="I55" s="734"/>
      <c r="J55" s="734"/>
      <c r="K55" s="324"/>
      <c r="L55" s="324"/>
      <c r="M55" s="338"/>
      <c r="N55" s="324"/>
      <c r="O55" s="337"/>
      <c r="P55" s="324"/>
      <c r="Q55" s="324"/>
      <c r="R55" s="324"/>
      <c r="S55" s="324"/>
      <c r="T55" s="324"/>
      <c r="U55" s="330"/>
      <c r="V55" s="324"/>
      <c r="W55" s="324"/>
      <c r="X55" s="324"/>
      <c r="Y55" s="324"/>
      <c r="Z55" s="330"/>
      <c r="AA55" s="324"/>
      <c r="AB55" s="324"/>
      <c r="AC55" s="324"/>
      <c r="AD55" s="324"/>
      <c r="AE55" s="324"/>
      <c r="AF55" s="324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9"/>
      <c r="CI55" s="299"/>
      <c r="CJ55" s="299"/>
    </row>
    <row r="56" spans="1:88" ht="14.1" customHeight="1">
      <c r="A56" s="336"/>
      <c r="B56" s="324"/>
      <c r="C56" s="324"/>
      <c r="D56" s="324"/>
      <c r="E56" s="324"/>
      <c r="F56" s="324"/>
      <c r="G56" s="334"/>
      <c r="H56" s="324"/>
      <c r="I56" s="324"/>
      <c r="J56" s="334"/>
      <c r="K56" s="324"/>
      <c r="L56" s="324"/>
      <c r="M56" s="334"/>
      <c r="N56" s="324"/>
      <c r="O56" s="335"/>
      <c r="P56" s="334"/>
      <c r="Q56" s="333"/>
      <c r="R56" s="324"/>
      <c r="S56" s="324"/>
      <c r="T56" s="324"/>
      <c r="U56" s="330"/>
      <c r="V56" s="324"/>
      <c r="W56" s="324"/>
      <c r="X56" s="324"/>
      <c r="Y56" s="324"/>
      <c r="Z56" s="330"/>
      <c r="AA56" s="324"/>
      <c r="AB56" s="324"/>
      <c r="AC56" s="324"/>
      <c r="AD56" s="324"/>
      <c r="AE56" s="324"/>
      <c r="AF56" s="324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</row>
    <row r="57" spans="1:88" ht="14.1" customHeight="1">
      <c r="A57" s="336"/>
      <c r="B57" s="324"/>
      <c r="C57" s="325" t="s">
        <v>845</v>
      </c>
      <c r="D57" s="324"/>
      <c r="E57" s="324"/>
      <c r="F57" s="324"/>
      <c r="G57" s="334"/>
      <c r="H57" s="324"/>
      <c r="I57" s="324"/>
      <c r="J57" s="334"/>
      <c r="K57" s="324"/>
      <c r="L57" s="324"/>
      <c r="M57" s="334"/>
      <c r="N57" s="324"/>
      <c r="O57" s="335">
        <f>O6+O23+O41+O50+O54</f>
        <v>53154.943855474456</v>
      </c>
      <c r="P57" s="334"/>
      <c r="Q57" s="333"/>
      <c r="R57" s="324"/>
      <c r="S57" s="324"/>
      <c r="T57" s="324"/>
      <c r="U57" s="330"/>
      <c r="V57" s="324"/>
      <c r="W57" s="324"/>
      <c r="X57" s="324"/>
      <c r="Y57" s="324"/>
      <c r="Z57" s="330"/>
      <c r="AA57" s="324"/>
      <c r="AB57" s="324"/>
      <c r="AC57" s="324"/>
      <c r="AD57" s="324"/>
      <c r="AE57" s="324"/>
      <c r="AF57" s="324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</row>
    <row r="58" spans="1:88" ht="14.1" customHeight="1">
      <c r="A58" s="327"/>
      <c r="B58" s="320"/>
      <c r="C58" s="324"/>
      <c r="D58" s="320"/>
      <c r="E58" s="320"/>
      <c r="F58" s="320"/>
      <c r="G58" s="331"/>
      <c r="H58" s="320"/>
      <c r="I58" s="320"/>
      <c r="J58" s="331"/>
      <c r="K58" s="320"/>
      <c r="L58" s="320"/>
      <c r="M58" s="331"/>
      <c r="N58" s="320"/>
      <c r="O58" s="332"/>
      <c r="P58" s="324"/>
      <c r="Q58" s="326"/>
      <c r="R58" s="324"/>
      <c r="S58" s="324"/>
      <c r="T58" s="324"/>
      <c r="U58" s="330"/>
      <c r="V58" s="324"/>
      <c r="W58" s="324"/>
      <c r="X58" s="324"/>
      <c r="Y58" s="324"/>
      <c r="Z58" s="330"/>
      <c r="AA58" s="324"/>
      <c r="AB58" s="324"/>
      <c r="AC58" s="324"/>
      <c r="AD58" s="324"/>
      <c r="AE58" s="324"/>
      <c r="AF58" s="324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</row>
    <row r="59" spans="1:88" ht="14.1" customHeight="1">
      <c r="A59" s="327"/>
      <c r="B59" s="320"/>
      <c r="C59" s="324"/>
      <c r="D59" s="320"/>
      <c r="E59" s="320"/>
      <c r="F59" s="320"/>
      <c r="G59" s="331"/>
      <c r="H59" s="320"/>
      <c r="I59" s="320"/>
      <c r="J59" s="331"/>
      <c r="K59" s="320"/>
      <c r="L59" s="320"/>
      <c r="M59" s="331"/>
      <c r="N59" s="320"/>
      <c r="O59" s="332"/>
      <c r="P59" s="324"/>
      <c r="Q59" s="326"/>
      <c r="R59" s="324"/>
      <c r="S59" s="324"/>
      <c r="T59" s="324"/>
      <c r="U59" s="330"/>
      <c r="V59" s="324"/>
      <c r="W59" s="324"/>
      <c r="X59" s="324"/>
      <c r="Y59" s="324"/>
      <c r="Z59" s="330"/>
      <c r="AA59" s="324"/>
      <c r="AB59" s="324"/>
      <c r="AC59" s="324"/>
      <c r="AD59" s="324"/>
      <c r="AE59" s="324"/>
      <c r="AF59" s="324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</row>
    <row r="60" spans="1:88" ht="14.1" customHeight="1">
      <c r="A60" s="327"/>
      <c r="B60" s="320"/>
      <c r="C60" s="324"/>
      <c r="D60" s="320"/>
      <c r="E60" s="320"/>
      <c r="F60" s="320"/>
      <c r="G60" s="331"/>
      <c r="H60" s="320"/>
      <c r="I60" s="320"/>
      <c r="J60" s="331"/>
      <c r="K60" s="320"/>
      <c r="L60" s="320"/>
      <c r="M60" s="331"/>
      <c r="N60" s="320"/>
      <c r="O60" s="332"/>
      <c r="P60" s="324"/>
      <c r="Q60" s="326"/>
      <c r="R60" s="324"/>
      <c r="S60" s="324"/>
      <c r="T60" s="324"/>
      <c r="U60" s="330"/>
      <c r="V60" s="324"/>
      <c r="W60" s="324"/>
      <c r="X60" s="324"/>
      <c r="Y60" s="324"/>
      <c r="Z60" s="330"/>
      <c r="AA60" s="324"/>
      <c r="AB60" s="324"/>
      <c r="AC60" s="324"/>
      <c r="AD60" s="324"/>
      <c r="AE60" s="324"/>
      <c r="AF60" s="324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</row>
    <row r="61" spans="1:88" ht="14.1" customHeight="1">
      <c r="A61" s="327"/>
      <c r="B61" s="320"/>
      <c r="C61" s="324"/>
      <c r="D61" s="320"/>
      <c r="E61" s="320"/>
      <c r="F61" s="320"/>
      <c r="G61" s="331"/>
      <c r="H61" s="320"/>
      <c r="I61" s="320"/>
      <c r="J61" s="331"/>
      <c r="K61" s="320"/>
      <c r="L61" s="320"/>
      <c r="M61" s="331"/>
      <c r="N61" s="320"/>
      <c r="O61" s="315"/>
      <c r="P61" s="324"/>
      <c r="Q61" s="326"/>
      <c r="R61" s="324"/>
      <c r="S61" s="324"/>
      <c r="T61" s="324"/>
      <c r="U61" s="330"/>
      <c r="V61" s="324"/>
      <c r="W61" s="324"/>
      <c r="X61" s="324"/>
      <c r="Y61" s="324"/>
      <c r="Z61" s="330"/>
      <c r="AA61" s="324"/>
      <c r="AB61" s="324"/>
      <c r="AC61" s="324"/>
      <c r="AD61" s="324"/>
      <c r="AE61" s="324"/>
      <c r="AF61" s="324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</row>
    <row r="62" spans="1:88" s="295" customFormat="1" ht="14.1" customHeight="1">
      <c r="A62" s="327"/>
      <c r="B62" s="315"/>
      <c r="C62" s="315" t="s">
        <v>870</v>
      </c>
      <c r="D62" s="329"/>
      <c r="E62" s="329"/>
      <c r="F62" s="329"/>
      <c r="G62" s="329"/>
      <c r="H62" s="329"/>
      <c r="I62" s="329"/>
      <c r="J62" s="329"/>
      <c r="K62" s="329"/>
      <c r="L62" s="328"/>
      <c r="M62" s="326"/>
      <c r="N62" s="315"/>
      <c r="O62" s="315"/>
      <c r="P62" s="324"/>
      <c r="Q62" s="31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/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6"/>
      <c r="CI62" s="296"/>
      <c r="CJ62" s="296"/>
    </row>
    <row r="63" spans="1:88" s="295" customFormat="1" ht="14.1" customHeight="1">
      <c r="A63" s="327"/>
      <c r="B63" s="315"/>
      <c r="C63" s="315"/>
      <c r="D63" s="329"/>
      <c r="E63" s="329"/>
      <c r="F63" s="329"/>
      <c r="G63" s="329"/>
      <c r="H63" s="329"/>
      <c r="I63" s="329"/>
      <c r="J63" s="329"/>
      <c r="K63" s="329"/>
      <c r="L63" s="328"/>
      <c r="M63" s="326"/>
      <c r="N63" s="315"/>
      <c r="O63" s="315"/>
      <c r="P63" s="324"/>
      <c r="Q63" s="31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</row>
    <row r="64" spans="1:88" s="295" customFormat="1" ht="14.1" customHeight="1">
      <c r="A64" s="327"/>
      <c r="B64" s="315"/>
      <c r="C64" s="315" t="s">
        <v>143</v>
      </c>
      <c r="D64" s="329"/>
      <c r="E64" s="329"/>
      <c r="F64" s="329"/>
      <c r="G64" s="329"/>
      <c r="H64" s="329"/>
      <c r="I64" s="329"/>
      <c r="J64" s="329"/>
      <c r="K64" s="329"/>
      <c r="L64" s="328"/>
      <c r="M64" s="326"/>
      <c r="N64" s="315"/>
      <c r="O64" s="315"/>
      <c r="P64" s="324"/>
      <c r="Q64" s="31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296"/>
      <c r="CE64" s="296"/>
      <c r="CF64" s="296"/>
      <c r="CG64" s="296"/>
      <c r="CH64" s="296"/>
      <c r="CI64" s="296"/>
      <c r="CJ64" s="296"/>
    </row>
    <row r="65" spans="1:88" s="295" customFormat="1" ht="14.1" customHeight="1">
      <c r="A65" s="327"/>
      <c r="B65" s="315"/>
      <c r="C65" s="315"/>
      <c r="D65" s="329"/>
      <c r="E65" s="329"/>
      <c r="F65" s="329"/>
      <c r="G65" s="329"/>
      <c r="H65" s="329"/>
      <c r="I65" s="329"/>
      <c r="J65" s="329"/>
      <c r="K65" s="329"/>
      <c r="L65" s="328"/>
      <c r="M65" s="326"/>
      <c r="N65" s="315"/>
      <c r="O65" s="315"/>
      <c r="P65" s="324"/>
      <c r="Q65" s="31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  <c r="BO65" s="296"/>
      <c r="BP65" s="296"/>
      <c r="BQ65" s="296"/>
      <c r="BR65" s="296"/>
      <c r="BS65" s="296"/>
      <c r="BT65" s="296"/>
      <c r="BU65" s="296"/>
      <c r="BV65" s="296"/>
      <c r="BW65" s="296"/>
      <c r="BX65" s="296"/>
      <c r="BY65" s="296"/>
      <c r="BZ65" s="296"/>
      <c r="CA65" s="296"/>
      <c r="CB65" s="296"/>
      <c r="CC65" s="296"/>
      <c r="CD65" s="296"/>
      <c r="CE65" s="296"/>
      <c r="CF65" s="296"/>
      <c r="CG65" s="296"/>
      <c r="CH65" s="296"/>
      <c r="CI65" s="296"/>
      <c r="CJ65" s="296"/>
    </row>
    <row r="66" spans="1:88" ht="15" customHeight="1">
      <c r="A66" s="327"/>
      <c r="B66" s="315"/>
      <c r="C66" s="324"/>
      <c r="D66" s="315"/>
      <c r="E66" s="321"/>
      <c r="F66" s="315"/>
      <c r="G66" s="321"/>
      <c r="H66" s="315"/>
      <c r="I66" s="315"/>
      <c r="J66" s="315"/>
      <c r="K66" s="326"/>
      <c r="L66" s="326"/>
      <c r="M66" s="326"/>
      <c r="N66" s="315"/>
      <c r="O66" s="315"/>
      <c r="P66" s="324"/>
      <c r="Q66" s="324"/>
      <c r="R66" s="325"/>
      <c r="S66" s="325"/>
      <c r="T66" s="324"/>
      <c r="U66" s="324"/>
      <c r="V66" s="324"/>
      <c r="W66" s="325"/>
      <c r="X66" s="325"/>
      <c r="Y66" s="324"/>
      <c r="Z66" s="324"/>
      <c r="AA66" s="324"/>
      <c r="AB66" s="324"/>
      <c r="AC66" s="324"/>
      <c r="AD66" s="324"/>
      <c r="AE66" s="324"/>
      <c r="AF66" s="324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</row>
    <row r="67" spans="1:88" ht="15" customHeight="1">
      <c r="A67" s="327"/>
      <c r="B67" s="315"/>
      <c r="C67" s="324"/>
      <c r="D67" s="315"/>
      <c r="E67" s="321"/>
      <c r="F67" s="315"/>
      <c r="G67" s="321"/>
      <c r="H67" s="315"/>
      <c r="I67" s="315"/>
      <c r="J67" s="315"/>
      <c r="K67" s="326"/>
      <c r="L67" s="326"/>
      <c r="M67" s="326"/>
      <c r="N67" s="315"/>
      <c r="O67" s="315"/>
      <c r="P67" s="324"/>
      <c r="Q67" s="324"/>
      <c r="R67" s="325"/>
      <c r="S67" s="325"/>
      <c r="T67" s="324"/>
      <c r="U67" s="324"/>
      <c r="V67" s="324"/>
      <c r="W67" s="325"/>
      <c r="X67" s="325"/>
      <c r="Y67" s="324"/>
      <c r="Z67" s="324"/>
      <c r="AA67" s="324"/>
      <c r="AB67" s="324"/>
      <c r="AC67" s="324"/>
      <c r="AD67" s="324"/>
      <c r="AE67" s="324"/>
      <c r="AF67" s="324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</row>
    <row r="68" spans="1:88" ht="15" customHeight="1">
      <c r="A68" s="327"/>
      <c r="B68" s="315"/>
      <c r="C68" s="324"/>
      <c r="D68" s="315"/>
      <c r="E68" s="321"/>
      <c r="F68" s="315"/>
      <c r="G68" s="321"/>
      <c r="H68" s="315"/>
      <c r="I68" s="315"/>
      <c r="J68" s="315"/>
      <c r="K68" s="326"/>
      <c r="L68" s="326"/>
      <c r="M68" s="326"/>
      <c r="N68" s="315"/>
      <c r="O68" s="315"/>
      <c r="P68" s="324"/>
      <c r="Q68" s="324"/>
      <c r="R68" s="325"/>
      <c r="S68" s="325"/>
      <c r="T68" s="324"/>
      <c r="U68" s="324"/>
      <c r="V68" s="324"/>
      <c r="W68" s="325"/>
      <c r="X68" s="325"/>
      <c r="Y68" s="324"/>
      <c r="Z68" s="324"/>
      <c r="AA68" s="324"/>
      <c r="AB68" s="324"/>
      <c r="AC68" s="324"/>
      <c r="AD68" s="324"/>
      <c r="AE68" s="324"/>
      <c r="AF68" s="324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</row>
    <row r="69" spans="1:88" ht="15" customHeight="1">
      <c r="A69" s="327"/>
      <c r="B69" s="315"/>
      <c r="C69" s="324"/>
      <c r="D69" s="315"/>
      <c r="E69" s="321"/>
      <c r="F69" s="315"/>
      <c r="G69" s="321"/>
      <c r="H69" s="315"/>
      <c r="I69" s="315"/>
      <c r="J69" s="315"/>
      <c r="K69" s="326"/>
      <c r="L69" s="326"/>
      <c r="M69" s="326"/>
      <c r="N69" s="315"/>
      <c r="O69" s="315"/>
      <c r="P69" s="324"/>
      <c r="Q69" s="324"/>
      <c r="R69" s="325"/>
      <c r="S69" s="325"/>
      <c r="T69" s="324"/>
      <c r="U69" s="324"/>
      <c r="V69" s="324"/>
      <c r="W69" s="325"/>
      <c r="X69" s="325"/>
      <c r="Y69" s="324"/>
      <c r="Z69" s="324"/>
      <c r="AA69" s="324"/>
      <c r="AB69" s="324"/>
      <c r="AC69" s="324"/>
      <c r="AD69" s="324"/>
      <c r="AE69" s="324"/>
      <c r="AF69" s="324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299"/>
      <c r="BK69" s="299"/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  <c r="CB69" s="299"/>
      <c r="CC69" s="299"/>
      <c r="CD69" s="299"/>
      <c r="CE69" s="299"/>
      <c r="CF69" s="299"/>
      <c r="CG69" s="299"/>
      <c r="CH69" s="299"/>
      <c r="CI69" s="299"/>
      <c r="CJ69" s="299"/>
    </row>
    <row r="70" spans="1:88" ht="15" customHeight="1">
      <c r="A70" s="327"/>
      <c r="B70" s="315"/>
      <c r="C70" s="324"/>
      <c r="D70" s="315"/>
      <c r="E70" s="321"/>
      <c r="F70" s="315"/>
      <c r="G70" s="321"/>
      <c r="H70" s="315"/>
      <c r="I70" s="315"/>
      <c r="J70" s="315"/>
      <c r="K70" s="326"/>
      <c r="L70" s="326"/>
      <c r="M70" s="326"/>
      <c r="N70" s="315"/>
      <c r="O70" s="315"/>
      <c r="P70" s="324"/>
      <c r="Q70" s="324"/>
      <c r="R70" s="325"/>
      <c r="S70" s="325"/>
      <c r="T70" s="324"/>
      <c r="U70" s="324"/>
      <c r="V70" s="324"/>
      <c r="W70" s="325"/>
      <c r="X70" s="325"/>
      <c r="Y70" s="324"/>
      <c r="Z70" s="324"/>
      <c r="AA70" s="324"/>
      <c r="AB70" s="324"/>
      <c r="AC70" s="324"/>
      <c r="AD70" s="324"/>
      <c r="AE70" s="324"/>
      <c r="AF70" s="324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</row>
    <row r="71" spans="1:88" ht="15" customHeight="1">
      <c r="A71" s="327"/>
      <c r="B71" s="315"/>
      <c r="C71" s="324"/>
      <c r="D71" s="315"/>
      <c r="E71" s="321"/>
      <c r="F71" s="315"/>
      <c r="G71" s="321"/>
      <c r="H71" s="315"/>
      <c r="I71" s="315"/>
      <c r="J71" s="315"/>
      <c r="K71" s="326"/>
      <c r="L71" s="326"/>
      <c r="M71" s="326"/>
      <c r="N71" s="315"/>
      <c r="O71" s="315"/>
      <c r="P71" s="324"/>
      <c r="Q71" s="324"/>
      <c r="R71" s="325"/>
      <c r="S71" s="325"/>
      <c r="T71" s="324"/>
      <c r="U71" s="324"/>
      <c r="V71" s="324"/>
      <c r="W71" s="325"/>
      <c r="X71" s="325"/>
      <c r="Y71" s="324"/>
      <c r="Z71" s="324"/>
      <c r="AA71" s="324"/>
      <c r="AB71" s="324"/>
      <c r="AC71" s="324"/>
      <c r="AD71" s="324"/>
      <c r="AE71" s="324"/>
      <c r="AF71" s="324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299"/>
      <c r="CI71" s="299"/>
      <c r="CJ71" s="299"/>
    </row>
    <row r="72" spans="1:88" ht="15" customHeight="1">
      <c r="A72" s="327"/>
      <c r="B72" s="315"/>
      <c r="C72" s="324"/>
      <c r="D72" s="315"/>
      <c r="E72" s="321"/>
      <c r="F72" s="315"/>
      <c r="G72" s="321"/>
      <c r="H72" s="315"/>
      <c r="I72" s="315"/>
      <c r="J72" s="315"/>
      <c r="K72" s="326"/>
      <c r="L72" s="326"/>
      <c r="M72" s="326"/>
      <c r="N72" s="315"/>
      <c r="O72" s="315"/>
      <c r="P72" s="324"/>
      <c r="Q72" s="324"/>
      <c r="R72" s="325"/>
      <c r="S72" s="325"/>
      <c r="T72" s="324"/>
      <c r="U72" s="324"/>
      <c r="V72" s="324"/>
      <c r="W72" s="325"/>
      <c r="X72" s="325"/>
      <c r="Y72" s="324"/>
      <c r="Z72" s="324"/>
      <c r="AA72" s="324"/>
      <c r="AB72" s="324"/>
      <c r="AC72" s="324"/>
      <c r="AD72" s="324"/>
      <c r="AE72" s="324"/>
      <c r="AF72" s="324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299"/>
      <c r="CA72" s="299"/>
      <c r="CB72" s="299"/>
      <c r="CC72" s="299"/>
      <c r="CD72" s="299"/>
      <c r="CE72" s="299"/>
      <c r="CF72" s="299"/>
      <c r="CG72" s="299"/>
      <c r="CH72" s="299"/>
      <c r="CI72" s="299"/>
      <c r="CJ72" s="299"/>
    </row>
    <row r="73" spans="1:88" ht="15" customHeight="1">
      <c r="A73" s="327"/>
      <c r="B73" s="315"/>
      <c r="C73" s="324"/>
      <c r="D73" s="315"/>
      <c r="E73" s="321"/>
      <c r="F73" s="315"/>
      <c r="G73" s="321"/>
      <c r="H73" s="315"/>
      <c r="I73" s="315"/>
      <c r="J73" s="315"/>
      <c r="K73" s="326"/>
      <c r="L73" s="326"/>
      <c r="M73" s="326"/>
      <c r="N73" s="315"/>
      <c r="O73" s="315"/>
      <c r="P73" s="324"/>
      <c r="Q73" s="324"/>
      <c r="R73" s="325"/>
      <c r="S73" s="325"/>
      <c r="T73" s="324"/>
      <c r="U73" s="324"/>
      <c r="V73" s="324"/>
      <c r="W73" s="325"/>
      <c r="X73" s="325"/>
      <c r="Y73" s="324"/>
      <c r="Z73" s="324"/>
      <c r="AA73" s="324"/>
      <c r="AB73" s="324"/>
      <c r="AC73" s="324"/>
      <c r="AD73" s="324"/>
      <c r="AE73" s="324"/>
      <c r="AF73" s="324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299"/>
      <c r="CI73" s="299"/>
      <c r="CJ73" s="299"/>
    </row>
    <row r="74" spans="1:88" ht="15" customHeight="1">
      <c r="A74" s="327"/>
      <c r="B74" s="315"/>
      <c r="C74" s="324"/>
      <c r="D74" s="315"/>
      <c r="E74" s="321"/>
      <c r="F74" s="315"/>
      <c r="G74" s="321"/>
      <c r="H74" s="315"/>
      <c r="I74" s="315"/>
      <c r="J74" s="315"/>
      <c r="K74" s="326"/>
      <c r="L74" s="326"/>
      <c r="M74" s="326"/>
      <c r="N74" s="315"/>
      <c r="O74" s="315"/>
      <c r="P74" s="324"/>
      <c r="Q74" s="324"/>
      <c r="R74" s="325"/>
      <c r="S74" s="325"/>
      <c r="T74" s="324"/>
      <c r="U74" s="324"/>
      <c r="V74" s="324"/>
      <c r="W74" s="325"/>
      <c r="X74" s="325"/>
      <c r="Y74" s="324"/>
      <c r="Z74" s="324"/>
      <c r="AA74" s="324"/>
      <c r="AB74" s="324"/>
      <c r="AC74" s="324"/>
      <c r="AD74" s="324"/>
      <c r="AE74" s="324"/>
      <c r="AF74" s="324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</row>
    <row r="75" spans="1:88" ht="15" customHeight="1">
      <c r="A75" s="327"/>
      <c r="B75" s="315"/>
      <c r="C75" s="324"/>
      <c r="D75" s="315"/>
      <c r="E75" s="321"/>
      <c r="F75" s="315"/>
      <c r="G75" s="321"/>
      <c r="H75" s="315"/>
      <c r="I75" s="315"/>
      <c r="J75" s="315"/>
      <c r="K75" s="326"/>
      <c r="L75" s="326"/>
      <c r="M75" s="326"/>
      <c r="N75" s="315"/>
      <c r="O75" s="315"/>
      <c r="P75" s="324"/>
      <c r="Q75" s="324"/>
      <c r="R75" s="325"/>
      <c r="S75" s="325"/>
      <c r="T75" s="324"/>
      <c r="U75" s="324"/>
      <c r="V75" s="324"/>
      <c r="W75" s="325"/>
      <c r="X75" s="325"/>
      <c r="Y75" s="324"/>
      <c r="Z75" s="324"/>
      <c r="AA75" s="324"/>
      <c r="AB75" s="324"/>
      <c r="AC75" s="324"/>
      <c r="AD75" s="324"/>
      <c r="AE75" s="324"/>
      <c r="AF75" s="324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</row>
    <row r="76" spans="1:88" ht="15" customHeight="1">
      <c r="A76" s="327"/>
      <c r="B76" s="315"/>
      <c r="C76" s="324"/>
      <c r="D76" s="315"/>
      <c r="E76" s="321"/>
      <c r="F76" s="315"/>
      <c r="G76" s="321"/>
      <c r="H76" s="315"/>
      <c r="I76" s="315"/>
      <c r="J76" s="315"/>
      <c r="K76" s="326"/>
      <c r="L76" s="326"/>
      <c r="M76" s="326"/>
      <c r="N76" s="315"/>
      <c r="O76" s="315"/>
      <c r="P76" s="324"/>
      <c r="Q76" s="324"/>
      <c r="R76" s="325"/>
      <c r="S76" s="325"/>
      <c r="T76" s="324"/>
      <c r="U76" s="324"/>
      <c r="V76" s="324"/>
      <c r="W76" s="325"/>
      <c r="X76" s="325"/>
      <c r="Y76" s="324"/>
      <c r="Z76" s="324"/>
      <c r="AA76" s="324"/>
      <c r="AB76" s="324"/>
      <c r="AC76" s="324"/>
      <c r="AD76" s="324"/>
      <c r="AE76" s="324"/>
      <c r="AF76" s="324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</row>
    <row r="77" spans="1:88" ht="15" customHeight="1">
      <c r="A77" s="327"/>
      <c r="B77" s="315"/>
      <c r="C77" s="324"/>
      <c r="D77" s="315"/>
      <c r="E77" s="321"/>
      <c r="F77" s="315"/>
      <c r="G77" s="321"/>
      <c r="H77" s="315"/>
      <c r="I77" s="315"/>
      <c r="J77" s="315"/>
      <c r="K77" s="326"/>
      <c r="L77" s="326"/>
      <c r="M77" s="326"/>
      <c r="N77" s="315"/>
      <c r="O77" s="315"/>
      <c r="P77" s="324"/>
      <c r="Q77" s="324"/>
      <c r="R77" s="325"/>
      <c r="S77" s="325"/>
      <c r="T77" s="324"/>
      <c r="U77" s="324"/>
      <c r="V77" s="324"/>
      <c r="W77" s="325"/>
      <c r="X77" s="325"/>
      <c r="Y77" s="324"/>
      <c r="Z77" s="324"/>
      <c r="AA77" s="324"/>
      <c r="AB77" s="324"/>
      <c r="AC77" s="324"/>
      <c r="AD77" s="324"/>
      <c r="AE77" s="324"/>
      <c r="AF77" s="324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</row>
    <row r="78" spans="1:88" ht="15" customHeight="1">
      <c r="A78" s="327"/>
      <c r="B78" s="315"/>
      <c r="C78" s="324"/>
      <c r="D78" s="315"/>
      <c r="E78" s="321"/>
      <c r="F78" s="315"/>
      <c r="G78" s="321"/>
      <c r="H78" s="315"/>
      <c r="I78" s="315"/>
      <c r="J78" s="315"/>
      <c r="K78" s="326"/>
      <c r="L78" s="326"/>
      <c r="M78" s="326"/>
      <c r="N78" s="315"/>
      <c r="O78" s="315"/>
      <c r="P78" s="324"/>
      <c r="Q78" s="324"/>
      <c r="R78" s="325"/>
      <c r="S78" s="325"/>
      <c r="T78" s="324"/>
      <c r="U78" s="324"/>
      <c r="V78" s="324"/>
      <c r="W78" s="325"/>
      <c r="X78" s="325"/>
      <c r="Y78" s="324"/>
      <c r="Z78" s="324"/>
      <c r="AA78" s="324"/>
      <c r="AB78" s="324"/>
      <c r="AC78" s="324"/>
      <c r="AD78" s="324"/>
      <c r="AE78" s="324"/>
      <c r="AF78" s="324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</row>
    <row r="79" spans="1:88" ht="15" customHeight="1">
      <c r="A79" s="327"/>
      <c r="B79" s="315"/>
      <c r="C79" s="324"/>
      <c r="D79" s="315"/>
      <c r="E79" s="321"/>
      <c r="F79" s="315"/>
      <c r="G79" s="321"/>
      <c r="H79" s="315"/>
      <c r="I79" s="315"/>
      <c r="J79" s="315"/>
      <c r="K79" s="326"/>
      <c r="L79" s="326"/>
      <c r="M79" s="326"/>
      <c r="N79" s="315"/>
      <c r="O79" s="315"/>
      <c r="P79" s="324"/>
      <c r="Q79" s="324"/>
      <c r="R79" s="325"/>
      <c r="S79" s="325"/>
      <c r="T79" s="324"/>
      <c r="U79" s="324"/>
      <c r="V79" s="324"/>
      <c r="W79" s="325"/>
      <c r="X79" s="325"/>
      <c r="Y79" s="324"/>
      <c r="Z79" s="324"/>
      <c r="AA79" s="324"/>
      <c r="AB79" s="324"/>
      <c r="AC79" s="324"/>
      <c r="AD79" s="324"/>
      <c r="AE79" s="324"/>
      <c r="AF79" s="324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</row>
    <row r="80" spans="1:88" ht="15" customHeight="1">
      <c r="A80" s="323"/>
      <c r="B80" s="297" t="s">
        <v>869</v>
      </c>
      <c r="C80" s="297"/>
      <c r="D80" s="297"/>
      <c r="E80" s="297"/>
      <c r="F80" s="297"/>
      <c r="G80" s="297"/>
      <c r="H80" s="297"/>
      <c r="I80" s="297"/>
      <c r="J80" s="297"/>
      <c r="K80" s="297" t="s">
        <v>868</v>
      </c>
      <c r="L80" s="297"/>
      <c r="M80" s="297"/>
      <c r="N80" s="297"/>
    </row>
    <row r="81" spans="1:58" ht="20.25" customHeight="1">
      <c r="A81" s="323"/>
      <c r="B81" s="297" t="s">
        <v>867</v>
      </c>
      <c r="C81" s="297"/>
      <c r="D81" s="297"/>
      <c r="E81" s="297"/>
      <c r="F81" s="297"/>
      <c r="G81" s="297"/>
      <c r="H81" s="297"/>
      <c r="I81" s="297"/>
      <c r="J81" s="297"/>
      <c r="K81" s="297" t="s">
        <v>866</v>
      </c>
      <c r="L81" s="297"/>
      <c r="M81" s="297"/>
      <c r="N81" s="297"/>
    </row>
    <row r="82" spans="1:58" ht="18.75" customHeight="1">
      <c r="A82" s="323"/>
      <c r="B82" s="297" t="s">
        <v>865</v>
      </c>
      <c r="C82" s="297"/>
      <c r="D82" s="297"/>
      <c r="E82" s="297"/>
      <c r="F82" s="297"/>
      <c r="G82" s="297"/>
      <c r="H82" s="297"/>
      <c r="I82" s="297"/>
      <c r="J82" s="297"/>
      <c r="K82" s="297" t="s">
        <v>864</v>
      </c>
      <c r="L82" s="297"/>
      <c r="M82" s="297"/>
      <c r="N82" s="297"/>
    </row>
    <row r="83" spans="1:58" ht="25.5" customHeight="1">
      <c r="A83" s="323"/>
      <c r="B83" s="297" t="s">
        <v>863</v>
      </c>
      <c r="C83" s="297"/>
      <c r="D83" s="297"/>
      <c r="E83" s="297"/>
      <c r="F83" s="297"/>
      <c r="G83" s="297"/>
      <c r="H83" s="297"/>
      <c r="I83" s="297"/>
      <c r="J83" s="297"/>
      <c r="K83" s="297" t="s">
        <v>862</v>
      </c>
      <c r="L83" s="297"/>
      <c r="M83" s="297"/>
      <c r="N83" s="297"/>
    </row>
    <row r="84" spans="1:58" ht="19.5" customHeight="1">
      <c r="A84" s="323"/>
      <c r="B84" s="297" t="s">
        <v>861</v>
      </c>
      <c r="C84" s="297"/>
      <c r="D84" s="297"/>
      <c r="E84" s="297"/>
      <c r="F84" s="297"/>
      <c r="G84" s="297"/>
      <c r="H84" s="297"/>
      <c r="I84" s="297"/>
      <c r="J84" s="297"/>
      <c r="K84" s="297" t="s">
        <v>861</v>
      </c>
      <c r="L84" s="297"/>
      <c r="M84" s="297"/>
      <c r="N84" s="297"/>
    </row>
    <row r="85" spans="1:58" ht="15" customHeight="1">
      <c r="A85" s="323"/>
      <c r="B85" s="308"/>
      <c r="C85" s="320"/>
      <c r="D85" s="320"/>
      <c r="E85" s="308"/>
      <c r="F85" s="297"/>
      <c r="G85" s="297"/>
      <c r="H85" s="297"/>
      <c r="I85" s="297"/>
      <c r="J85" s="297"/>
      <c r="K85" s="297"/>
      <c r="L85" s="297"/>
      <c r="M85" s="297"/>
      <c r="AX85" s="299"/>
      <c r="AY85" s="299"/>
      <c r="AZ85" s="299"/>
      <c r="BA85" s="299"/>
      <c r="BB85" s="299"/>
      <c r="BC85" s="299"/>
      <c r="BD85" s="299"/>
      <c r="BE85" s="299"/>
      <c r="BF85" s="299"/>
    </row>
    <row r="86" spans="1:58" ht="15" customHeight="1">
      <c r="A86" s="323"/>
      <c r="B86" s="308"/>
      <c r="C86" s="320"/>
      <c r="D86" s="320"/>
      <c r="E86" s="308"/>
      <c r="F86" s="297"/>
      <c r="G86" s="297"/>
      <c r="H86" s="297"/>
      <c r="I86" s="297"/>
      <c r="J86" s="297"/>
      <c r="K86" s="297"/>
      <c r="L86" s="297"/>
      <c r="M86" s="297"/>
      <c r="AX86" s="299"/>
      <c r="AY86" s="299"/>
      <c r="AZ86" s="299"/>
      <c r="BA86" s="299"/>
      <c r="BB86" s="299"/>
      <c r="BC86" s="299"/>
      <c r="BD86" s="299"/>
      <c r="BE86" s="299"/>
      <c r="BF86" s="299"/>
    </row>
    <row r="87" spans="1:58" ht="15" customHeight="1">
      <c r="A87" s="301"/>
      <c r="B87" s="308"/>
      <c r="C87" s="315"/>
      <c r="D87" s="308"/>
      <c r="E87" s="308"/>
      <c r="F87" s="308"/>
      <c r="G87" s="308"/>
      <c r="H87" s="308"/>
      <c r="I87" s="308"/>
      <c r="J87" s="308"/>
      <c r="K87" s="297"/>
      <c r="L87" s="297"/>
      <c r="AX87" s="299"/>
      <c r="AY87" s="299"/>
      <c r="AZ87" s="299"/>
      <c r="BA87" s="299"/>
      <c r="BB87" s="299"/>
      <c r="BC87" s="299"/>
      <c r="BD87" s="299"/>
      <c r="BE87" s="299"/>
      <c r="BF87" s="299"/>
    </row>
    <row r="88" spans="1:58" ht="15" customHeight="1">
      <c r="A88" s="736" t="s">
        <v>860</v>
      </c>
      <c r="B88" s="736"/>
      <c r="C88" s="736"/>
      <c r="D88" s="736"/>
      <c r="E88" s="736"/>
      <c r="F88" s="736"/>
      <c r="G88" s="736"/>
      <c r="H88" s="736"/>
      <c r="I88" s="736"/>
      <c r="J88" s="736"/>
      <c r="K88" s="736"/>
      <c r="L88" s="736"/>
      <c r="M88" s="736"/>
      <c r="AX88" s="299"/>
      <c r="AY88" s="299"/>
      <c r="AZ88" s="299"/>
      <c r="BA88" s="299"/>
      <c r="BB88" s="299"/>
      <c r="BC88" s="299"/>
      <c r="BD88" s="299"/>
      <c r="BE88" s="299"/>
      <c r="BF88" s="299"/>
    </row>
    <row r="89" spans="1:58" ht="63.75" customHeight="1">
      <c r="A89" s="730" t="str">
        <f>A2</f>
        <v>на присоединение (врезку) объекта: «Межпоселковый газопровод до д.Смоляновка Любинского района Омской области» в существующий подземный газопровод DN110х10 краном Д-100 мм</v>
      </c>
      <c r="B89" s="730"/>
      <c r="C89" s="730"/>
      <c r="D89" s="730"/>
      <c r="E89" s="730"/>
      <c r="F89" s="730"/>
      <c r="G89" s="730"/>
      <c r="H89" s="730"/>
      <c r="I89" s="730"/>
      <c r="J89" s="730"/>
      <c r="K89" s="730"/>
      <c r="L89" s="730"/>
      <c r="M89" s="730"/>
      <c r="AX89" s="299"/>
      <c r="AY89" s="299"/>
      <c r="AZ89" s="299"/>
      <c r="BA89" s="299"/>
      <c r="BB89" s="299"/>
      <c r="BC89" s="299"/>
      <c r="BD89" s="299"/>
      <c r="BE89" s="299"/>
      <c r="BF89" s="299"/>
    </row>
    <row r="90" spans="1:58" ht="15" customHeight="1">
      <c r="A90" s="301"/>
      <c r="B90" s="320"/>
      <c r="D90" s="308"/>
      <c r="E90" s="308"/>
      <c r="F90" s="308"/>
      <c r="G90" s="308"/>
      <c r="H90" s="308"/>
      <c r="I90" s="308"/>
      <c r="J90" s="308"/>
      <c r="K90" s="297"/>
      <c r="L90" s="297"/>
      <c r="AX90" s="299"/>
      <c r="AY90" s="299"/>
      <c r="AZ90" s="299"/>
      <c r="BA90" s="299"/>
      <c r="BB90" s="299"/>
      <c r="BC90" s="299"/>
      <c r="BD90" s="299"/>
      <c r="BE90" s="299"/>
      <c r="BF90" s="299"/>
    </row>
    <row r="91" spans="1:58" ht="15" customHeight="1">
      <c r="A91" s="301"/>
      <c r="B91" s="320"/>
      <c r="D91" s="308"/>
      <c r="E91" s="308"/>
      <c r="F91" s="308"/>
      <c r="G91" s="308"/>
      <c r="H91" s="308"/>
      <c r="I91" s="308"/>
      <c r="J91" s="308"/>
      <c r="K91" s="297"/>
      <c r="L91" s="297"/>
      <c r="AX91" s="299"/>
      <c r="AY91" s="299"/>
      <c r="AZ91" s="299"/>
      <c r="BA91" s="299"/>
      <c r="BB91" s="299"/>
      <c r="BC91" s="299"/>
      <c r="BD91" s="299"/>
      <c r="BE91" s="299"/>
      <c r="BF91" s="299"/>
    </row>
    <row r="92" spans="1:58" ht="15" customHeight="1">
      <c r="A92" s="301"/>
      <c r="B92" s="297"/>
      <c r="C92" s="320"/>
      <c r="D92" s="297"/>
      <c r="E92" s="297"/>
      <c r="F92" s="322" t="s">
        <v>859</v>
      </c>
      <c r="G92" s="321"/>
      <c r="H92" s="321"/>
      <c r="I92" s="321"/>
      <c r="J92" s="321"/>
      <c r="K92" s="297"/>
      <c r="L92" s="297"/>
      <c r="AX92" s="299"/>
      <c r="AY92" s="299"/>
      <c r="AZ92" s="299"/>
      <c r="BA92" s="299"/>
      <c r="BB92" s="299"/>
      <c r="BC92" s="299"/>
      <c r="BD92" s="299"/>
      <c r="BE92" s="299"/>
      <c r="BF92" s="299"/>
    </row>
    <row r="93" spans="1:58" ht="15" customHeight="1">
      <c r="A93" s="301"/>
      <c r="B93" s="297"/>
      <c r="C93" s="320"/>
      <c r="D93" s="297"/>
      <c r="E93" s="297"/>
      <c r="F93" s="297"/>
      <c r="G93" s="297"/>
      <c r="H93" s="297"/>
      <c r="I93" s="297"/>
      <c r="J93" s="297"/>
      <c r="K93" s="297"/>
      <c r="L93" s="297"/>
      <c r="AX93" s="299"/>
      <c r="AY93" s="299"/>
      <c r="AZ93" s="299"/>
      <c r="BA93" s="299"/>
      <c r="BB93" s="299"/>
      <c r="BC93" s="299"/>
      <c r="BD93" s="299"/>
      <c r="BE93" s="299"/>
      <c r="BF93" s="299"/>
    </row>
    <row r="94" spans="1:58" ht="15" customHeight="1">
      <c r="A94" s="301"/>
      <c r="B94" s="319" t="s">
        <v>858</v>
      </c>
      <c r="C94" s="297" t="s">
        <v>857</v>
      </c>
      <c r="D94" s="297"/>
      <c r="E94" s="297"/>
      <c r="F94" s="297"/>
      <c r="G94" s="297"/>
      <c r="H94" s="310">
        <f>O6</f>
        <v>1208.8285999999998</v>
      </c>
      <c r="I94" s="306"/>
      <c r="J94" s="297"/>
      <c r="K94" s="302"/>
      <c r="L94" s="297"/>
      <c r="N94" s="311"/>
      <c r="AX94" s="299"/>
      <c r="AY94" s="299"/>
      <c r="AZ94" s="299"/>
      <c r="BA94" s="299"/>
      <c r="BB94" s="299"/>
      <c r="BC94" s="299"/>
      <c r="BD94" s="299"/>
      <c r="BE94" s="299"/>
      <c r="BF94" s="299"/>
    </row>
    <row r="95" spans="1:58" ht="15" customHeight="1">
      <c r="A95" s="301"/>
      <c r="B95" s="319" t="s">
        <v>856</v>
      </c>
      <c r="C95" s="297" t="s">
        <v>855</v>
      </c>
      <c r="D95" s="297"/>
      <c r="E95" s="297"/>
      <c r="F95" s="297"/>
      <c r="G95" s="297"/>
      <c r="H95" s="310">
        <f>O23</f>
        <v>5875.9124087591235</v>
      </c>
      <c r="I95" s="306"/>
      <c r="J95" s="297"/>
      <c r="K95" s="297"/>
      <c r="L95" s="297"/>
      <c r="N95" s="311"/>
      <c r="AX95" s="299"/>
      <c r="AY95" s="299"/>
      <c r="AZ95" s="299"/>
      <c r="BA95" s="299"/>
      <c r="BB95" s="299"/>
      <c r="BC95" s="299"/>
      <c r="BD95" s="299"/>
      <c r="BE95" s="299"/>
      <c r="BF95" s="299"/>
    </row>
    <row r="96" spans="1:58" ht="15" customHeight="1">
      <c r="A96" s="301"/>
      <c r="B96" s="316" t="s">
        <v>854</v>
      </c>
      <c r="C96" s="297" t="s">
        <v>853</v>
      </c>
      <c r="D96" s="315"/>
      <c r="E96" s="315"/>
      <c r="F96" s="297"/>
      <c r="G96" s="297"/>
      <c r="H96" s="318">
        <f>O41</f>
        <v>35393.67</v>
      </c>
      <c r="I96" s="317"/>
      <c r="J96" s="297"/>
      <c r="K96" s="297"/>
      <c r="L96" s="297"/>
      <c r="N96" s="311"/>
      <c r="AX96" s="299"/>
      <c r="AY96" s="299"/>
      <c r="AZ96" s="299"/>
      <c r="BA96" s="299"/>
      <c r="BB96" s="299"/>
      <c r="BC96" s="299"/>
      <c r="BD96" s="299"/>
      <c r="BE96" s="299"/>
      <c r="BF96" s="299"/>
    </row>
    <row r="97" spans="1:58" ht="15" customHeight="1">
      <c r="A97" s="301"/>
      <c r="B97" s="316" t="s">
        <v>852</v>
      </c>
      <c r="C97" s="297" t="s">
        <v>851</v>
      </c>
      <c r="D97" s="315"/>
      <c r="E97" s="315"/>
      <c r="F97" s="315"/>
      <c r="G97" s="314"/>
      <c r="H97" s="313">
        <f>O50</f>
        <v>6492.8832116788308</v>
      </c>
      <c r="I97" s="312"/>
      <c r="J97" s="297"/>
      <c r="K97" s="297"/>
      <c r="L97" s="297"/>
      <c r="N97" s="311"/>
      <c r="AX97" s="299"/>
      <c r="AY97" s="299"/>
      <c r="AZ97" s="299"/>
      <c r="BA97" s="299"/>
      <c r="BB97" s="299"/>
      <c r="BC97" s="299"/>
      <c r="BD97" s="299"/>
      <c r="BE97" s="299"/>
      <c r="BF97" s="299"/>
    </row>
    <row r="98" spans="1:58" ht="15" customHeight="1">
      <c r="A98" s="301"/>
      <c r="B98" s="316" t="s">
        <v>850</v>
      </c>
      <c r="C98" s="297" t="s">
        <v>849</v>
      </c>
      <c r="D98" s="315"/>
      <c r="E98" s="315"/>
      <c r="F98" s="315"/>
      <c r="G98" s="314"/>
      <c r="H98" s="313">
        <f>O54</f>
        <v>4183.649635036496</v>
      </c>
      <c r="I98" s="312"/>
      <c r="J98" s="297"/>
      <c r="K98" s="297"/>
      <c r="L98" s="297"/>
      <c r="N98" s="311"/>
      <c r="AX98" s="299"/>
      <c r="AY98" s="299"/>
      <c r="AZ98" s="299"/>
      <c r="BA98" s="299"/>
      <c r="BB98" s="299"/>
      <c r="BC98" s="299"/>
      <c r="BD98" s="299"/>
      <c r="BE98" s="299"/>
      <c r="BF98" s="299"/>
    </row>
    <row r="99" spans="1:58" ht="15" customHeight="1">
      <c r="A99" s="301"/>
      <c r="B99" s="297"/>
      <c r="C99" s="297" t="s">
        <v>848</v>
      </c>
      <c r="D99" s="297"/>
      <c r="E99" s="297"/>
      <c r="F99" s="297"/>
      <c r="G99" s="297"/>
      <c r="H99" s="310">
        <f>SUM(H83:H97)+H98</f>
        <v>53154.943855474456</v>
      </c>
      <c r="I99" s="306"/>
      <c r="J99" s="305"/>
      <c r="K99" s="302"/>
      <c r="L99" s="297"/>
      <c r="N99" s="311"/>
      <c r="AX99" s="299"/>
      <c r="AY99" s="299"/>
      <c r="AZ99" s="299"/>
      <c r="BA99" s="299"/>
      <c r="BB99" s="299"/>
      <c r="BC99" s="299"/>
      <c r="BD99" s="299"/>
      <c r="BE99" s="299"/>
      <c r="BF99" s="299"/>
    </row>
    <row r="100" spans="1:58" ht="15" customHeight="1">
      <c r="A100" s="301"/>
      <c r="B100" s="297"/>
      <c r="C100" s="297" t="s">
        <v>847</v>
      </c>
      <c r="D100" s="297"/>
      <c r="E100" s="304"/>
      <c r="F100" s="297"/>
      <c r="G100" s="297"/>
      <c r="H100" s="310">
        <f>SUM(H99:H99)</f>
        <v>53154.943855474456</v>
      </c>
      <c r="I100" s="306"/>
      <c r="J100" s="305"/>
      <c r="K100" s="302"/>
      <c r="AX100" s="299"/>
      <c r="AY100" s="299"/>
      <c r="AZ100" s="299"/>
      <c r="BA100" s="299"/>
      <c r="BB100" s="299"/>
      <c r="BC100" s="299"/>
      <c r="BD100" s="299"/>
      <c r="BE100" s="299"/>
      <c r="BF100" s="299"/>
    </row>
    <row r="101" spans="1:58" ht="15" customHeight="1">
      <c r="A101" s="301"/>
      <c r="B101" s="297"/>
      <c r="C101" s="297" t="s">
        <v>846</v>
      </c>
      <c r="D101" s="297"/>
      <c r="E101" s="304">
        <v>20</v>
      </c>
      <c r="F101" s="297" t="s">
        <v>161</v>
      </c>
      <c r="G101" s="297"/>
      <c r="H101" s="310">
        <f>ROUND(H100*E101/100,2)</f>
        <v>10630.99</v>
      </c>
      <c r="I101" s="306"/>
      <c r="J101" s="305"/>
      <c r="K101" s="297"/>
      <c r="AX101" s="299"/>
      <c r="AY101" s="299"/>
      <c r="AZ101" s="299"/>
      <c r="BA101" s="299"/>
      <c r="BB101" s="299"/>
      <c r="BC101" s="299"/>
      <c r="BD101" s="299"/>
      <c r="BE101" s="299"/>
      <c r="BF101" s="299"/>
    </row>
    <row r="102" spans="1:58" ht="15" customHeight="1">
      <c r="A102" s="301"/>
      <c r="B102" s="297"/>
      <c r="C102" s="308" t="s">
        <v>845</v>
      </c>
      <c r="D102" s="308"/>
      <c r="E102" s="309"/>
      <c r="F102" s="308"/>
      <c r="G102" s="308"/>
      <c r="H102" s="307">
        <f>SUM(H100:H101)</f>
        <v>63785.933855474454</v>
      </c>
      <c r="I102" s="306"/>
      <c r="J102" s="305"/>
      <c r="K102" s="302"/>
      <c r="AX102" s="299"/>
      <c r="AY102" s="299"/>
      <c r="AZ102" s="299"/>
      <c r="BA102" s="299"/>
      <c r="BB102" s="299"/>
      <c r="BC102" s="299"/>
      <c r="BD102" s="299"/>
      <c r="BE102" s="299"/>
      <c r="BF102" s="299"/>
    </row>
    <row r="103" spans="1:58" ht="14.1" customHeight="1">
      <c r="A103" s="301"/>
      <c r="B103" s="297"/>
      <c r="C103" s="297"/>
      <c r="D103" s="297"/>
      <c r="E103" s="304"/>
      <c r="F103" s="297"/>
      <c r="G103" s="297"/>
      <c r="H103" s="303"/>
      <c r="I103" s="303"/>
      <c r="J103" s="297"/>
      <c r="K103" s="297"/>
      <c r="AX103" s="299"/>
      <c r="AY103" s="299"/>
      <c r="AZ103" s="299"/>
      <c r="BA103" s="299"/>
      <c r="BB103" s="299"/>
      <c r="BC103" s="299"/>
      <c r="BD103" s="299"/>
      <c r="BE103" s="299"/>
      <c r="BF103" s="299"/>
    </row>
    <row r="104" spans="1:58" ht="14.1" customHeight="1">
      <c r="A104" s="301"/>
      <c r="B104" s="297"/>
      <c r="C104" s="297"/>
      <c r="D104" s="297"/>
      <c r="E104" s="297"/>
      <c r="F104" s="297"/>
      <c r="G104" s="297"/>
      <c r="H104" s="302"/>
      <c r="I104" s="297"/>
      <c r="J104" s="300"/>
      <c r="K104" s="297"/>
      <c r="AX104" s="299"/>
      <c r="AY104" s="299"/>
      <c r="AZ104" s="299"/>
      <c r="BA104" s="299"/>
      <c r="BB104" s="299"/>
      <c r="BC104" s="299"/>
      <c r="BD104" s="299"/>
      <c r="BE104" s="299"/>
      <c r="BF104" s="299"/>
    </row>
    <row r="105" spans="1:58" ht="17.45" customHeight="1">
      <c r="A105" s="301"/>
      <c r="B105" s="297"/>
      <c r="C105" s="297"/>
      <c r="D105" s="297"/>
      <c r="E105" s="297"/>
      <c r="F105" s="297"/>
      <c r="G105" s="297"/>
      <c r="H105" s="297"/>
      <c r="I105" s="297"/>
      <c r="J105" s="300"/>
      <c r="K105" s="297"/>
      <c r="AX105" s="299"/>
      <c r="AY105" s="299"/>
      <c r="AZ105" s="299"/>
      <c r="BA105" s="299"/>
      <c r="BB105" s="299"/>
      <c r="BC105" s="299"/>
      <c r="BD105" s="299"/>
      <c r="BE105" s="299"/>
      <c r="BF105" s="299"/>
    </row>
    <row r="106" spans="1:58" ht="14.1" customHeight="1">
      <c r="A106" s="301"/>
      <c r="B106" s="297"/>
      <c r="C106" s="297"/>
      <c r="D106" s="297"/>
      <c r="E106" s="297"/>
      <c r="F106" s="297"/>
      <c r="G106" s="297"/>
      <c r="H106" s="297"/>
      <c r="I106" s="297"/>
      <c r="J106" s="300"/>
      <c r="K106" s="297"/>
      <c r="AX106" s="299"/>
      <c r="AY106" s="299"/>
      <c r="AZ106" s="299"/>
      <c r="BA106" s="299"/>
      <c r="BB106" s="299"/>
      <c r="BC106" s="299"/>
      <c r="BD106" s="299"/>
      <c r="BE106" s="299"/>
      <c r="BF106" s="299"/>
    </row>
    <row r="107" spans="1:58" s="295" customFormat="1" ht="13.7" customHeight="1">
      <c r="A107" s="298"/>
      <c r="B107" s="297" t="s">
        <v>52</v>
      </c>
      <c r="C107" s="297"/>
      <c r="G107" s="297"/>
      <c r="AX107" s="296"/>
      <c r="AY107" s="296"/>
      <c r="AZ107" s="296"/>
      <c r="BA107" s="296"/>
      <c r="BB107" s="296"/>
      <c r="BC107" s="296"/>
      <c r="BD107" s="296"/>
      <c r="BE107" s="296"/>
      <c r="BF107" s="296"/>
    </row>
    <row r="108" spans="1:58" s="295" customFormat="1" ht="24.75" customHeight="1">
      <c r="A108" s="298"/>
      <c r="B108" s="297" t="s">
        <v>143</v>
      </c>
      <c r="C108" s="297"/>
      <c r="G108" s="297"/>
      <c r="AX108" s="296"/>
      <c r="AY108" s="296"/>
      <c r="AZ108" s="296"/>
      <c r="BA108" s="296"/>
      <c r="BB108" s="296"/>
      <c r="BC108" s="296"/>
      <c r="BD108" s="296"/>
      <c r="BE108" s="296"/>
      <c r="BF108" s="296"/>
    </row>
    <row r="109" spans="1:58" ht="14.1" customHeight="1"/>
    <row r="110" spans="1:58" ht="14.1" customHeight="1"/>
    <row r="111" spans="1:58" ht="14.1" customHeight="1"/>
    <row r="112" spans="1:58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</sheetData>
  <sheetProtection selectLockedCells="1" selectUnlockedCells="1"/>
  <mergeCells count="51">
    <mergeCell ref="I46:L46"/>
    <mergeCell ref="C28:E28"/>
    <mergeCell ref="F28:G28"/>
    <mergeCell ref="C29:E29"/>
    <mergeCell ref="F25:G27"/>
    <mergeCell ref="H25:H27"/>
    <mergeCell ref="I25:I27"/>
    <mergeCell ref="I45:L45"/>
    <mergeCell ref="F31:G31"/>
    <mergeCell ref="C32:E32"/>
    <mergeCell ref="F32:G32"/>
    <mergeCell ref="J34:N34"/>
    <mergeCell ref="B43:D43"/>
    <mergeCell ref="I43:L43"/>
    <mergeCell ref="C11:E11"/>
    <mergeCell ref="C10:E10"/>
    <mergeCell ref="C12:E12"/>
    <mergeCell ref="B46:D46"/>
    <mergeCell ref="F46:G46"/>
    <mergeCell ref="C13:E13"/>
    <mergeCell ref="C14:E14"/>
    <mergeCell ref="C15:E15"/>
    <mergeCell ref="C19:E19"/>
    <mergeCell ref="C20:E20"/>
    <mergeCell ref="C18:E18"/>
    <mergeCell ref="C16:E16"/>
    <mergeCell ref="C17:E17"/>
    <mergeCell ref="B45:D45"/>
    <mergeCell ref="F45:G45"/>
    <mergeCell ref="C31:E31"/>
    <mergeCell ref="B1:M1"/>
    <mergeCell ref="A2:M2"/>
    <mergeCell ref="K4:O4"/>
    <mergeCell ref="C8:E8"/>
    <mergeCell ref="C9:E9"/>
    <mergeCell ref="A89:M89"/>
    <mergeCell ref="B47:D47"/>
    <mergeCell ref="F47:G47"/>
    <mergeCell ref="B25:B27"/>
    <mergeCell ref="C25:E27"/>
    <mergeCell ref="B51:J51"/>
    <mergeCell ref="B55:J55"/>
    <mergeCell ref="I47:L47"/>
    <mergeCell ref="A88:M88"/>
    <mergeCell ref="F43:G43"/>
    <mergeCell ref="B44:D44"/>
    <mergeCell ref="F44:G44"/>
    <mergeCell ref="I44:L44"/>
    <mergeCell ref="F29:G29"/>
    <mergeCell ref="C30:E30"/>
    <mergeCell ref="F30:G30"/>
  </mergeCells>
  <pageMargins left="0.70833333333333337" right="0.70833333333333337" top="0.31527777777777777" bottom="0.39374999999999999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Свод</vt:lpstr>
      <vt:lpstr>Вын.пр.</vt:lpstr>
      <vt:lpstr>Тех</vt:lpstr>
      <vt:lpstr>Земля</vt:lpstr>
      <vt:lpstr>ННБ</vt:lpstr>
      <vt:lpstr>Сеть Г3</vt:lpstr>
      <vt:lpstr>Огр1х1</vt:lpstr>
      <vt:lpstr>Огр1,5х1,5</vt:lpstr>
      <vt:lpstr>Врезка</vt:lpstr>
      <vt:lpstr>Изм</vt:lpstr>
      <vt:lpstr>Переб</vt:lpstr>
      <vt:lpstr>Команд</vt:lpstr>
      <vt:lpstr>Врезка!Print_Area</vt:lpstr>
      <vt:lpstr>Свод!Print_Area</vt:lpstr>
      <vt:lpstr>Земля!Print_Titles</vt:lpstr>
      <vt:lpstr>Изм!Print_Titles</vt:lpstr>
      <vt:lpstr>'Огр1,5х1,5'!Print_Titles</vt:lpstr>
      <vt:lpstr>Огр1х1!Print_Titles</vt:lpstr>
      <vt:lpstr>Свод!Print_Titles</vt:lpstr>
      <vt:lpstr>Тех!Print_Titles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Ненашева</dc:creator>
  <cp:lastModifiedBy>Золотова Тамара Александровна</cp:lastModifiedBy>
  <cp:lastPrinted>2022-11-07T06:28:47Z</cp:lastPrinted>
  <dcterms:created xsi:type="dcterms:W3CDTF">2018-01-24T09:48:53Z</dcterms:created>
  <dcterms:modified xsi:type="dcterms:W3CDTF">2022-11-07T06:30:24Z</dcterms:modified>
</cp:coreProperties>
</file>